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3"/>
  </bookViews>
  <sheets>
    <sheet name="星取表" sheetId="1" r:id="rId1"/>
    <sheet name="日程表" sheetId="2" r:id="rId2"/>
    <sheet name="参加チーム一覧" sheetId="3" r:id="rId3"/>
    <sheet name="累積" sheetId="4" r:id="rId4"/>
  </sheets>
  <definedNames>
    <definedName name="_xlfn.RANK.EQ" hidden="1">#NAME?</definedName>
    <definedName name="_xlnm.Print_Area" localSheetId="0">'星取表'!$A$1:$BY$54</definedName>
    <definedName name="_xlnm.Print_Area" localSheetId="1">'日程表'!$A$1:$Q$60</definedName>
  </definedNames>
  <calcPr fullCalcOnLoad="1"/>
</workbook>
</file>

<file path=xl/sharedStrings.xml><?xml version="1.0" encoding="utf-8"?>
<sst xmlns="http://schemas.openxmlformats.org/spreadsheetml/2006/main" count="931" uniqueCount="213">
  <si>
    <t>勝</t>
  </si>
  <si>
    <t>分</t>
  </si>
  <si>
    <t>負</t>
  </si>
  <si>
    <t>得点</t>
  </si>
  <si>
    <t>失点</t>
  </si>
  <si>
    <t>得失差</t>
  </si>
  <si>
    <t>勝点</t>
  </si>
  <si>
    <t>順位</t>
  </si>
  <si>
    <t>－</t>
  </si>
  <si>
    <t>Ｈ</t>
  </si>
  <si>
    <t>Ａ</t>
  </si>
  <si>
    <t>節</t>
  </si>
  <si>
    <t>日時</t>
  </si>
  <si>
    <t>Ｋ/Ｏ</t>
  </si>
  <si>
    <t>対　　戦　　カ　　ー　　ド</t>
  </si>
  <si>
    <t>会　　場</t>
  </si>
  <si>
    <t>帯同審判</t>
  </si>
  <si>
    <t>主管</t>
  </si>
  <si>
    <t>主審</t>
  </si>
  <si>
    <t>副審</t>
  </si>
  <si>
    <t>第４審</t>
  </si>
  <si>
    <t>ｖｓ</t>
  </si>
  <si>
    <t>ｖｓ</t>
  </si>
  <si>
    <t>-</t>
  </si>
  <si>
    <t>－</t>
  </si>
  <si>
    <t>HOME</t>
  </si>
  <si>
    <t>AWAY</t>
  </si>
  <si>
    <t>SCORE</t>
  </si>
  <si>
    <t>AR1</t>
  </si>
  <si>
    <t>AR2</t>
  </si>
  <si>
    <t>回数</t>
  </si>
  <si>
    <t>名前</t>
  </si>
  <si>
    <t>種類</t>
  </si>
  <si>
    <t>日付</t>
  </si>
  <si>
    <t>内容</t>
  </si>
  <si>
    <t>1節</t>
  </si>
  <si>
    <t>2節</t>
  </si>
  <si>
    <t>3節</t>
  </si>
  <si>
    <t>4節</t>
  </si>
  <si>
    <t>5節</t>
  </si>
  <si>
    <t>6節</t>
  </si>
  <si>
    <t>7節</t>
  </si>
  <si>
    <t>8節</t>
  </si>
  <si>
    <t>9節</t>
  </si>
  <si>
    <t>10節</t>
  </si>
  <si>
    <t>11節</t>
  </si>
  <si>
    <t>12節</t>
  </si>
  <si>
    <t>13節</t>
  </si>
  <si>
    <t>14節</t>
  </si>
  <si>
    <t>鶴岡第三中学校</t>
  </si>
  <si>
    <t>最上中学校</t>
  </si>
  <si>
    <t>三川中学校</t>
  </si>
  <si>
    <t>鶴岡第一中学校</t>
  </si>
  <si>
    <t>鶴岡第五中学校</t>
  </si>
  <si>
    <t>庄内FCアカデミー</t>
  </si>
  <si>
    <t>リオーネ酒田</t>
  </si>
  <si>
    <t>日新中学校</t>
  </si>
  <si>
    <t>高円宮杯　JFA　U-15サッカーリーグ　2018（山形県）2部リーグ北　組み合わせ</t>
  </si>
  <si>
    <t>高円宮杯　JFA　U-15サッカーリーグ　2018（山形県）2部リーグ北　星取表</t>
  </si>
  <si>
    <t>高円宮杯　JFA　U-15サッカーリーグ　2018（山形県）2部リーグ北  累積警告・退場</t>
  </si>
  <si>
    <t>最上中学校</t>
  </si>
  <si>
    <t>三川中学校</t>
  </si>
  <si>
    <t>三川中学校</t>
  </si>
  <si>
    <t>鶴岡第三中学校</t>
  </si>
  <si>
    <t>鶴岡第三中学校</t>
  </si>
  <si>
    <t>日新中学校</t>
  </si>
  <si>
    <t>日新中学校</t>
  </si>
  <si>
    <t>鶴岡五中Ｇ</t>
  </si>
  <si>
    <t>４／１５（日）</t>
  </si>
  <si>
    <t>10:00</t>
  </si>
  <si>
    <t>10:00</t>
  </si>
  <si>
    <t>11:30</t>
  </si>
  <si>
    <t>11:30</t>
  </si>
  <si>
    <t>４／３０（月）</t>
  </si>
  <si>
    <t>４／２８（土）</t>
  </si>
  <si>
    <t>庄内町八幡スポーツ公園</t>
  </si>
  <si>
    <t>５／６（日）</t>
  </si>
  <si>
    <t>５／１２（土）</t>
  </si>
  <si>
    <t>５／１３（日）</t>
  </si>
  <si>
    <t>５／２６（土）</t>
  </si>
  <si>
    <t>５／１９（土）</t>
  </si>
  <si>
    <t>６／２（土）</t>
  </si>
  <si>
    <t>13:00</t>
  </si>
  <si>
    <t>光が丘サッカー場</t>
  </si>
  <si>
    <t>櫛引総合運動公園（芝）</t>
  </si>
  <si>
    <t>６／９（土）</t>
  </si>
  <si>
    <t>７／７（土）</t>
  </si>
  <si>
    <t>三川中Ｇ</t>
  </si>
  <si>
    <t>７／１４（土）</t>
  </si>
  <si>
    <t>８／５（日）</t>
  </si>
  <si>
    <t>10:00</t>
  </si>
  <si>
    <t>11:30</t>
  </si>
  <si>
    <t>８／２５（土）</t>
  </si>
  <si>
    <t>８／２６（日）</t>
  </si>
  <si>
    <t>９／８（土）</t>
  </si>
  <si>
    <t>９／２４（月）</t>
  </si>
  <si>
    <t>９／３０（日）</t>
  </si>
  <si>
    <t>最上</t>
  </si>
  <si>
    <t>日新</t>
  </si>
  <si>
    <t>鶴五</t>
  </si>
  <si>
    <t>鶴三</t>
  </si>
  <si>
    <t>ｖｓ</t>
  </si>
  <si>
    <t>アカデミー</t>
  </si>
  <si>
    <t>鶴一</t>
  </si>
  <si>
    <t>リオーネ</t>
  </si>
  <si>
    <t>リオーネ</t>
  </si>
  <si>
    <t>三川</t>
  </si>
  <si>
    <t>鶴岡第五中学校</t>
  </si>
  <si>
    <t>庄内FCアカデミー</t>
  </si>
  <si>
    <t>鶴岡第一中学校</t>
  </si>
  <si>
    <t>リオーネ酒田</t>
  </si>
  <si>
    <t>アカデミー</t>
  </si>
  <si>
    <t>当該</t>
  </si>
  <si>
    <t>アカデミー</t>
  </si>
  <si>
    <t>鶴岡第五中学校</t>
  </si>
  <si>
    <t>リオーネ酒田</t>
  </si>
  <si>
    <t>鶴岡第一中学校</t>
  </si>
  <si>
    <t>庄内FCアカデミー</t>
  </si>
  <si>
    <t>最上中学校</t>
  </si>
  <si>
    <t>日新中学校</t>
  </si>
  <si>
    <t>最上中学校</t>
  </si>
  <si>
    <t>庄内FCアカデミー</t>
  </si>
  <si>
    <t>リオーネ酒田</t>
  </si>
  <si>
    <t>鶴岡第一中学校</t>
  </si>
  <si>
    <t>鶴岡第五中学校</t>
  </si>
  <si>
    <t>庄内FCアカデミー</t>
  </si>
  <si>
    <t>リオーネ</t>
  </si>
  <si>
    <t>アカデミー</t>
  </si>
  <si>
    <t>リオーネ酒田</t>
  </si>
  <si>
    <t>酒田市球技場（人工芝）</t>
  </si>
  <si>
    <t>13:00</t>
  </si>
  <si>
    <t>14:30</t>
  </si>
  <si>
    <t>2</t>
  </si>
  <si>
    <t>0</t>
  </si>
  <si>
    <t>3</t>
  </si>
  <si>
    <t>14:00</t>
  </si>
  <si>
    <t>鶴岡五中Ｇ</t>
  </si>
  <si>
    <t>ラフ</t>
  </si>
  <si>
    <t>清野悠太</t>
  </si>
  <si>
    <t>反スポ</t>
  </si>
  <si>
    <t>松井隆佑</t>
  </si>
  <si>
    <t>蛸井颯斗</t>
  </si>
  <si>
    <t>7</t>
  </si>
  <si>
    <t>1</t>
  </si>
  <si>
    <t>7</t>
  </si>
  <si>
    <t>○</t>
  </si>
  <si>
    <t>●</t>
  </si>
  <si>
    <t>○</t>
  </si>
  <si>
    <t>上野裕輝</t>
  </si>
  <si>
    <t>５／２（金）</t>
  </si>
  <si>
    <t>19:30</t>
  </si>
  <si>
    <t>4</t>
  </si>
  <si>
    <t>鮭川村　人工芝</t>
  </si>
  <si>
    <t>15:00</t>
  </si>
  <si>
    <t>5</t>
  </si>
  <si>
    <t>三級研修</t>
  </si>
  <si>
    <t>ラフ</t>
  </si>
  <si>
    <t>7</t>
  </si>
  <si>
    <t>０</t>
  </si>
  <si>
    <t>５</t>
  </si>
  <si>
    <t>1</t>
  </si>
  <si>
    <t>齋藤大成</t>
  </si>
  <si>
    <t>７／１（日）</t>
  </si>
  <si>
    <t>最上中</t>
  </si>
  <si>
    <t>11:00</t>
  </si>
  <si>
    <t>15:00</t>
  </si>
  <si>
    <t>６／３０（土）</t>
  </si>
  <si>
    <t>10:00</t>
  </si>
  <si>
    <t>最上西公園</t>
  </si>
  <si>
    <t>0</t>
  </si>
  <si>
    <t>8</t>
  </si>
  <si>
    <t>11</t>
  </si>
  <si>
    <t>２</t>
  </si>
  <si>
    <t>１</t>
  </si>
  <si>
    <t>4</t>
  </si>
  <si>
    <t>0</t>
  </si>
  <si>
    <t>８／４（土）</t>
  </si>
  <si>
    <t>ラフプレー</t>
  </si>
  <si>
    <t>吉川空良</t>
  </si>
  <si>
    <t>13</t>
  </si>
  <si>
    <t>０</t>
  </si>
  <si>
    <t>１</t>
  </si>
  <si>
    <t>８／１９（日）</t>
  </si>
  <si>
    <t>小真木原東多目Ｇ</t>
  </si>
  <si>
    <t>11:00</t>
  </si>
  <si>
    <t>７／３１（火）</t>
  </si>
  <si>
    <t>11:00</t>
  </si>
  <si>
    <t>齋藤朔也</t>
  </si>
  <si>
    <t>2</t>
  </si>
  <si>
    <t>9</t>
  </si>
  <si>
    <t>●</t>
  </si>
  <si>
    <t>15</t>
  </si>
  <si>
    <t>８／１２（日）</t>
  </si>
  <si>
    <t>12:30</t>
  </si>
  <si>
    <t>本間友隆</t>
  </si>
  <si>
    <t>小林悠斗</t>
  </si>
  <si>
    <t>9:00</t>
  </si>
  <si>
    <t>アカデミー</t>
  </si>
  <si>
    <t>９／９（日）</t>
  </si>
  <si>
    <t>11:30</t>
  </si>
  <si>
    <t>リオーネ</t>
  </si>
  <si>
    <t>９／２（土）</t>
  </si>
  <si>
    <t>13:00</t>
  </si>
  <si>
    <t>９</t>
  </si>
  <si>
    <t>真室川総合運動公園</t>
  </si>
  <si>
    <t>９</t>
  </si>
  <si>
    <t>９／１０時点</t>
  </si>
  <si>
    <t>本間暉士</t>
  </si>
  <si>
    <t>真室川総合運動公園</t>
  </si>
  <si>
    <t>渡邉颯太</t>
  </si>
  <si>
    <t>10／13（土）</t>
  </si>
  <si>
    <t>10</t>
  </si>
  <si>
    <t>ラフ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</si>
</sst>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sz val="10"/>
      <name val="Meiryo UI"/>
      <family val="3"/>
    </font>
    <font>
      <b/>
      <sz val="18"/>
      <name val="Meiryo UI"/>
      <family val="3"/>
    </font>
    <font>
      <b/>
      <sz val="20"/>
      <name val="Meiryo UI"/>
      <family val="3"/>
    </font>
    <font>
      <b/>
      <sz val="22"/>
      <color indexed="18"/>
      <name val="Meiryo UI"/>
      <family val="3"/>
    </font>
    <font>
      <b/>
      <i/>
      <sz val="12"/>
      <name val="Meiryo UI"/>
      <family val="3"/>
    </font>
    <font>
      <b/>
      <u val="single"/>
      <sz val="14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8"/>
      <name val="ＭＳ Ｐゴシック"/>
      <family val="3"/>
    </font>
    <font>
      <sz val="11"/>
      <color indexed="8"/>
      <name val="Meiryo UI"/>
      <family val="3"/>
    </font>
    <font>
      <sz val="9"/>
      <color indexed="8"/>
      <name val="Meiryo UI"/>
      <family val="3"/>
    </font>
    <font>
      <sz val="11"/>
      <color indexed="9"/>
      <name val="Meiryo UI"/>
      <family val="3"/>
    </font>
    <font>
      <sz val="9"/>
      <color indexed="18"/>
      <name val="Meiryo UI"/>
      <family val="3"/>
    </font>
    <font>
      <b/>
      <sz val="14"/>
      <color indexed="8"/>
      <name val="Meiryo UI"/>
      <family val="3"/>
    </font>
    <font>
      <sz val="12"/>
      <color indexed="8"/>
      <name val="Meiryo UI"/>
      <family val="3"/>
    </font>
    <font>
      <b/>
      <sz val="16"/>
      <color indexed="8"/>
      <name val="Meiryo UI"/>
      <family val="3"/>
    </font>
    <font>
      <b/>
      <sz val="12"/>
      <color indexed="10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4" tint="-0.4999699890613556"/>
      <name val="Calibri"/>
      <family val="3"/>
    </font>
    <font>
      <sz val="11"/>
      <color theme="1"/>
      <name val="Meiryo UI"/>
      <family val="3"/>
    </font>
    <font>
      <sz val="9"/>
      <color theme="1"/>
      <name val="Meiryo UI"/>
      <family val="3"/>
    </font>
    <font>
      <sz val="11"/>
      <color theme="0"/>
      <name val="Meiryo UI"/>
      <family val="3"/>
    </font>
    <font>
      <sz val="9"/>
      <color theme="4" tint="-0.4999699890613556"/>
      <name val="Meiryo UI"/>
      <family val="3"/>
    </font>
    <font>
      <sz val="12"/>
      <color theme="1"/>
      <name val="Meiryo UI"/>
      <family val="3"/>
    </font>
    <font>
      <b/>
      <sz val="16"/>
      <color theme="1"/>
      <name val="Meiryo UI"/>
      <family val="3"/>
    </font>
    <font>
      <b/>
      <sz val="12"/>
      <color rgb="FFFF0000"/>
      <name val="Meiryo UI"/>
      <family val="3"/>
    </font>
    <font>
      <b/>
      <sz val="14"/>
      <color theme="1"/>
      <name val="Meiryo UI"/>
      <family val="3"/>
    </font>
    <font>
      <b/>
      <sz val="22"/>
      <color theme="4" tint="-0.4999699890613556"/>
      <name val="Meiryo U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 tint="-0.4999699890613556"/>
      </left>
      <right style="hair">
        <color theme="0" tint="-0.4999699890613556"/>
      </right>
      <top style="medium">
        <color theme="0" tint="-0.4999699890613556"/>
      </top>
      <bottom>
        <color indexed="63"/>
      </bottom>
    </border>
    <border>
      <left style="hair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hair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thin"/>
      <bottom style="thin"/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 style="hair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hair">
        <color theme="0" tint="-0.4999699890613556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hair">
        <color theme="0" tint="-0.4999699890613556"/>
      </right>
      <top>
        <color indexed="63"/>
      </top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 style="thin">
        <color theme="0" tint="-0.4999699890613556"/>
      </bottom>
    </border>
    <border>
      <left style="hair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>
        <color indexed="63"/>
      </bottom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hair">
        <color theme="0" tint="-0.4999699890613556"/>
      </right>
      <top style="thin">
        <color theme="0" tint="-0.4999699890613556"/>
      </top>
      <bottom>
        <color indexed="63"/>
      </bottom>
    </border>
    <border>
      <left style="hair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medium"/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hair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hair">
        <color theme="0" tint="-0.4999699890613556"/>
      </right>
      <top style="thin">
        <color theme="0" tint="-0.4999699890613556"/>
      </top>
      <bottom style="medium"/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medium"/>
    </border>
    <border>
      <left style="hair">
        <color theme="0" tint="-0.4999699890613556"/>
      </left>
      <right>
        <color indexed="63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hair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>
        <color indexed="63"/>
      </left>
      <right style="hair">
        <color theme="0" tint="-0.4999699890613556"/>
      </right>
      <top style="medium"/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medium"/>
      <bottom style="thin">
        <color theme="0" tint="-0.4999699890613556"/>
      </bottom>
    </border>
    <border>
      <left style="hair">
        <color theme="0" tint="-0.4999699890613556"/>
      </left>
      <right>
        <color indexed="63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medium"/>
      <top style="medium"/>
      <bottom style="thin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medium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hair">
        <color theme="0" tint="-0.499969989061355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ash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thin">
        <color theme="0" tint="-0.4999699890613556"/>
      </left>
      <right style="hair">
        <color theme="0" tint="-0.4999699890613556"/>
      </right>
      <top>
        <color indexed="63"/>
      </top>
      <bottom style="medium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medium"/>
    </border>
    <border>
      <left style="medium"/>
      <right style="hair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/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hair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/>
      <right style="hair">
        <color theme="0" tint="-0.4999699890613556"/>
      </right>
      <top style="medium"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hair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medium"/>
      <right style="hair">
        <color theme="0" tint="-0.4999699890613556"/>
      </right>
      <top style="thin">
        <color theme="0" tint="-0.4999699890613556"/>
      </top>
      <bottom>
        <color indexed="63"/>
      </bottom>
    </border>
    <border>
      <left style="medium"/>
      <right style="hair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hair">
        <color theme="0" tint="-0.4999699890613556"/>
      </right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/>
      <bottom>
        <color indexed="63"/>
      </bottom>
    </border>
    <border>
      <left style="thin">
        <color theme="0" tint="-0.4999699890613556"/>
      </left>
      <right style="hair">
        <color theme="0" tint="-0.4999699890613556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24">
    <xf numFmtId="0" fontId="0" fillId="0" borderId="0" xfId="0" applyFont="1" applyAlignment="1">
      <alignment vertical="center"/>
    </xf>
    <xf numFmtId="0" fontId="54" fillId="2" borderId="10" xfId="0" applyFont="1" applyFill="1" applyBorder="1" applyAlignment="1">
      <alignment vertical="center"/>
    </xf>
    <xf numFmtId="0" fontId="54" fillId="2" borderId="10" xfId="0" applyFont="1" applyFill="1" applyBorder="1" applyAlignment="1">
      <alignment vertical="center" wrapText="1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 shrinkToFit="1"/>
    </xf>
    <xf numFmtId="49" fontId="5" fillId="34" borderId="12" xfId="0" applyNumberFormat="1" applyFont="1" applyFill="1" applyBorder="1" applyAlignment="1">
      <alignment horizontal="center" vertical="center" shrinkToFit="1"/>
    </xf>
    <xf numFmtId="49" fontId="8" fillId="33" borderId="0" xfId="0" applyNumberFormat="1" applyFont="1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49" fontId="9" fillId="33" borderId="0" xfId="0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7" fillId="35" borderId="10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49" fontId="55" fillId="0" borderId="10" xfId="0" applyNumberFormat="1" applyFont="1" applyFill="1" applyBorder="1" applyAlignment="1">
      <alignment horizontal="center"/>
    </xf>
    <xf numFmtId="0" fontId="55" fillId="0" borderId="13" xfId="0" applyFont="1" applyFill="1" applyBorder="1" applyAlignment="1">
      <alignment/>
    </xf>
    <xf numFmtId="56" fontId="55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56" fontId="55" fillId="33" borderId="1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5" fillId="0" borderId="13" xfId="0" applyFont="1" applyFill="1" applyBorder="1" applyAlignment="1">
      <alignment shrinkToFit="1"/>
    </xf>
    <xf numFmtId="0" fontId="57" fillId="33" borderId="10" xfId="0" applyFont="1" applyFill="1" applyBorder="1" applyAlignment="1">
      <alignment horizontal="center"/>
    </xf>
    <xf numFmtId="56" fontId="57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left" shrinkToFit="1"/>
    </xf>
    <xf numFmtId="0" fontId="58" fillId="2" borderId="0" xfId="0" applyFont="1" applyFill="1" applyBorder="1" applyAlignment="1">
      <alignment horizontal="center" vertical="center"/>
    </xf>
    <xf numFmtId="0" fontId="58" fillId="2" borderId="14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49" fontId="6" fillId="36" borderId="15" xfId="0" applyNumberFormat="1" applyFont="1" applyFill="1" applyBorder="1" applyAlignment="1">
      <alignment horizontal="center" vertical="center" wrapText="1"/>
    </xf>
    <xf numFmtId="49" fontId="7" fillId="36" borderId="16" xfId="0" applyNumberFormat="1" applyFont="1" applyFill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center" vertical="center"/>
    </xf>
    <xf numFmtId="0" fontId="7" fillId="36" borderId="18" xfId="0" applyNumberFormat="1" applyFont="1" applyFill="1" applyBorder="1" applyAlignment="1">
      <alignment horizontal="center" vertical="center"/>
    </xf>
    <xf numFmtId="49" fontId="7" fillId="36" borderId="18" xfId="0" applyNumberFormat="1" applyFont="1" applyFill="1" applyBorder="1" applyAlignment="1">
      <alignment horizontal="center" vertical="center"/>
    </xf>
    <xf numFmtId="49" fontId="6" fillId="36" borderId="18" xfId="0" applyNumberFormat="1" applyFont="1" applyFill="1" applyBorder="1" applyAlignment="1">
      <alignment horizontal="center" vertical="center"/>
    </xf>
    <xf numFmtId="49" fontId="7" fillId="36" borderId="19" xfId="0" applyNumberFormat="1" applyFont="1" applyFill="1" applyBorder="1" applyAlignment="1">
      <alignment horizontal="center" vertical="center"/>
    </xf>
    <xf numFmtId="49" fontId="6" fillId="36" borderId="20" xfId="0" applyNumberFormat="1" applyFont="1" applyFill="1" applyBorder="1" applyAlignment="1">
      <alignment horizontal="center" vertical="center" shrinkToFit="1"/>
    </xf>
    <xf numFmtId="49" fontId="7" fillId="36" borderId="21" xfId="0" applyNumberFormat="1" applyFont="1" applyFill="1" applyBorder="1" applyAlignment="1">
      <alignment horizontal="center" vertical="center"/>
    </xf>
    <xf numFmtId="49" fontId="7" fillId="36" borderId="11" xfId="0" applyNumberFormat="1" applyFont="1" applyFill="1" applyBorder="1" applyAlignment="1">
      <alignment horizontal="center" vertical="center"/>
    </xf>
    <xf numFmtId="49" fontId="7" fillId="36" borderId="22" xfId="0" applyNumberFormat="1" applyFont="1" applyFill="1" applyBorder="1" applyAlignment="1">
      <alignment horizontal="center" vertical="center"/>
    </xf>
    <xf numFmtId="0" fontId="6" fillId="36" borderId="23" xfId="0" applyNumberFormat="1" applyFont="1" applyFill="1" applyBorder="1" applyAlignment="1">
      <alignment horizontal="center" vertical="center"/>
    </xf>
    <xf numFmtId="49" fontId="6" fillId="36" borderId="24" xfId="0" applyNumberFormat="1" applyFont="1" applyFill="1" applyBorder="1" applyAlignment="1">
      <alignment horizontal="center" vertical="center" wrapText="1"/>
    </xf>
    <xf numFmtId="49" fontId="7" fillId="36" borderId="25" xfId="0" applyNumberFormat="1" applyFont="1" applyFill="1" applyBorder="1" applyAlignment="1">
      <alignment horizontal="center" vertical="center"/>
    </xf>
    <xf numFmtId="0" fontId="7" fillId="36" borderId="11" xfId="0" applyNumberFormat="1" applyFont="1" applyFill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 vertical="center"/>
    </xf>
    <xf numFmtId="49" fontId="6" fillId="36" borderId="26" xfId="0" applyNumberFormat="1" applyFont="1" applyFill="1" applyBorder="1" applyAlignment="1">
      <alignment horizontal="center" vertical="center" shrinkToFit="1"/>
    </xf>
    <xf numFmtId="49" fontId="5" fillId="36" borderId="21" xfId="0" applyNumberFormat="1" applyFont="1" applyFill="1" applyBorder="1" applyAlignment="1">
      <alignment horizontal="center" vertical="center" wrapText="1" shrinkToFit="1"/>
    </xf>
    <xf numFmtId="49" fontId="5" fillId="36" borderId="11" xfId="0" applyNumberFormat="1" applyFont="1" applyFill="1" applyBorder="1" applyAlignment="1">
      <alignment horizontal="center" vertical="center" wrapText="1" shrinkToFit="1"/>
    </xf>
    <xf numFmtId="49" fontId="7" fillId="36" borderId="22" xfId="0" applyNumberFormat="1" applyFont="1" applyFill="1" applyBorder="1" applyAlignment="1">
      <alignment horizontal="center" vertical="center" wrapText="1" shrinkToFit="1"/>
    </xf>
    <xf numFmtId="49" fontId="7" fillId="36" borderId="27" xfId="0" applyNumberFormat="1" applyFont="1" applyFill="1" applyBorder="1" applyAlignment="1">
      <alignment horizontal="center" vertical="center"/>
    </xf>
    <xf numFmtId="49" fontId="7" fillId="36" borderId="28" xfId="0" applyNumberFormat="1" applyFont="1" applyFill="1" applyBorder="1" applyAlignment="1">
      <alignment horizontal="center" vertical="center"/>
    </xf>
    <xf numFmtId="0" fontId="7" fillId="36" borderId="29" xfId="0" applyNumberFormat="1" applyFont="1" applyFill="1" applyBorder="1" applyAlignment="1">
      <alignment horizontal="center" vertical="center"/>
    </xf>
    <xf numFmtId="49" fontId="7" fillId="36" borderId="29" xfId="0" applyNumberFormat="1" applyFont="1" applyFill="1" applyBorder="1" applyAlignment="1">
      <alignment horizontal="center" vertical="center"/>
    </xf>
    <xf numFmtId="49" fontId="6" fillId="36" borderId="29" xfId="0" applyNumberFormat="1" applyFont="1" applyFill="1" applyBorder="1" applyAlignment="1">
      <alignment horizontal="center" vertical="center"/>
    </xf>
    <xf numFmtId="49" fontId="7" fillId="36" borderId="30" xfId="0" applyNumberFormat="1" applyFont="1" applyFill="1" applyBorder="1" applyAlignment="1">
      <alignment horizontal="center" vertical="center"/>
    </xf>
    <xf numFmtId="49" fontId="6" fillId="36" borderId="31" xfId="0" applyNumberFormat="1" applyFont="1" applyFill="1" applyBorder="1" applyAlignment="1">
      <alignment horizontal="center" vertical="center" shrinkToFit="1"/>
    </xf>
    <xf numFmtId="49" fontId="6" fillId="36" borderId="32" xfId="0" applyNumberFormat="1" applyFont="1" applyFill="1" applyBorder="1" applyAlignment="1">
      <alignment horizontal="center" vertical="center" wrapText="1"/>
    </xf>
    <xf numFmtId="0" fontId="7" fillId="36" borderId="17" xfId="0" applyNumberFormat="1" applyFont="1" applyFill="1" applyBorder="1" applyAlignment="1">
      <alignment horizontal="center" vertical="center"/>
    </xf>
    <xf numFmtId="0" fontId="6" fillId="36" borderId="33" xfId="0" applyNumberFormat="1" applyFont="1" applyFill="1" applyBorder="1" applyAlignment="1">
      <alignment horizontal="center" vertical="center"/>
    </xf>
    <xf numFmtId="49" fontId="6" fillId="36" borderId="34" xfId="0" applyNumberFormat="1" applyFont="1" applyFill="1" applyBorder="1" applyAlignment="1">
      <alignment horizontal="center" vertical="center" wrapText="1"/>
    </xf>
    <xf numFmtId="49" fontId="6" fillId="36" borderId="35" xfId="0" applyNumberFormat="1" applyFont="1" applyFill="1" applyBorder="1" applyAlignment="1">
      <alignment horizontal="center" vertical="center" wrapText="1"/>
    </xf>
    <xf numFmtId="49" fontId="7" fillId="36" borderId="36" xfId="0" applyNumberFormat="1" applyFont="1" applyFill="1" applyBorder="1" applyAlignment="1">
      <alignment horizontal="center" vertical="center"/>
    </xf>
    <xf numFmtId="49" fontId="7" fillId="36" borderId="37" xfId="0" applyNumberFormat="1" applyFont="1" applyFill="1" applyBorder="1" applyAlignment="1">
      <alignment horizontal="center" vertical="center"/>
    </xf>
    <xf numFmtId="0" fontId="7" fillId="36" borderId="38" xfId="0" applyNumberFormat="1" applyFont="1" applyFill="1" applyBorder="1" applyAlignment="1">
      <alignment horizontal="center" vertical="center"/>
    </xf>
    <xf numFmtId="49" fontId="7" fillId="36" borderId="38" xfId="0" applyNumberFormat="1" applyFont="1" applyFill="1" applyBorder="1" applyAlignment="1">
      <alignment horizontal="center" vertical="center"/>
    </xf>
    <xf numFmtId="49" fontId="6" fillId="36" borderId="38" xfId="0" applyNumberFormat="1" applyFont="1" applyFill="1" applyBorder="1" applyAlignment="1">
      <alignment horizontal="center" vertical="center"/>
    </xf>
    <xf numFmtId="49" fontId="7" fillId="36" borderId="39" xfId="0" applyNumberFormat="1" applyFont="1" applyFill="1" applyBorder="1" applyAlignment="1">
      <alignment horizontal="center" vertical="center"/>
    </xf>
    <xf numFmtId="0" fontId="6" fillId="36" borderId="40" xfId="0" applyNumberFormat="1" applyFont="1" applyFill="1" applyBorder="1" applyAlignment="1">
      <alignment horizontal="center" vertical="center"/>
    </xf>
    <xf numFmtId="49" fontId="6" fillId="36" borderId="41" xfId="0" applyNumberFormat="1" applyFont="1" applyFill="1" applyBorder="1" applyAlignment="1">
      <alignment horizontal="center" vertical="center" shrinkToFit="1"/>
    </xf>
    <xf numFmtId="49" fontId="6" fillId="36" borderId="42" xfId="0" applyNumberFormat="1" applyFont="1" applyFill="1" applyBorder="1" applyAlignment="1">
      <alignment horizontal="center" vertical="center" wrapText="1"/>
    </xf>
    <xf numFmtId="49" fontId="7" fillId="36" borderId="43" xfId="0" applyNumberFormat="1" applyFont="1" applyFill="1" applyBorder="1" applyAlignment="1">
      <alignment horizontal="center" vertical="center"/>
    </xf>
    <xf numFmtId="49" fontId="7" fillId="36" borderId="44" xfId="0" applyNumberFormat="1" applyFont="1" applyFill="1" applyBorder="1" applyAlignment="1">
      <alignment horizontal="center" vertical="center"/>
    </xf>
    <xf numFmtId="0" fontId="7" fillId="36" borderId="12" xfId="0" applyNumberFormat="1" applyFont="1" applyFill="1" applyBorder="1" applyAlignment="1">
      <alignment horizontal="center" vertical="center"/>
    </xf>
    <xf numFmtId="49" fontId="7" fillId="36" borderId="12" xfId="0" applyNumberFormat="1" applyFont="1" applyFill="1" applyBorder="1" applyAlignment="1">
      <alignment horizontal="center" vertical="center"/>
    </xf>
    <xf numFmtId="49" fontId="6" fillId="36" borderId="12" xfId="0" applyNumberFormat="1" applyFont="1" applyFill="1" applyBorder="1" applyAlignment="1">
      <alignment horizontal="center" vertical="center"/>
    </xf>
    <xf numFmtId="49" fontId="7" fillId="36" borderId="45" xfId="0" applyNumberFormat="1" applyFont="1" applyFill="1" applyBorder="1" applyAlignment="1">
      <alignment horizontal="center" vertical="center"/>
    </xf>
    <xf numFmtId="49" fontId="6" fillId="36" borderId="46" xfId="0" applyNumberFormat="1" applyFont="1" applyFill="1" applyBorder="1" applyAlignment="1">
      <alignment horizontal="center" vertical="center" shrinkToFit="1"/>
    </xf>
    <xf numFmtId="49" fontId="6" fillId="36" borderId="47" xfId="0" applyNumberFormat="1" applyFont="1" applyFill="1" applyBorder="1" applyAlignment="1">
      <alignment horizontal="center" vertical="center" shrinkToFit="1"/>
    </xf>
    <xf numFmtId="49" fontId="6" fillId="36" borderId="48" xfId="0" applyNumberFormat="1" applyFont="1" applyFill="1" applyBorder="1" applyAlignment="1">
      <alignment horizontal="center" vertical="center" wrapText="1"/>
    </xf>
    <xf numFmtId="49" fontId="6" fillId="36" borderId="49" xfId="0" applyNumberFormat="1" applyFont="1" applyFill="1" applyBorder="1" applyAlignment="1">
      <alignment horizontal="center" vertical="center" shrinkToFit="1"/>
    </xf>
    <xf numFmtId="49" fontId="5" fillId="36" borderId="42" xfId="0" applyNumberFormat="1" applyFont="1" applyFill="1" applyBorder="1" applyAlignment="1">
      <alignment horizontal="center" vertical="center" wrapText="1"/>
    </xf>
    <xf numFmtId="49" fontId="7" fillId="36" borderId="50" xfId="0" applyNumberFormat="1" applyFont="1" applyFill="1" applyBorder="1" applyAlignment="1">
      <alignment horizontal="center" vertical="center"/>
    </xf>
    <xf numFmtId="0" fontId="7" fillId="36" borderId="51" xfId="0" applyNumberFormat="1" applyFont="1" applyFill="1" applyBorder="1" applyAlignment="1">
      <alignment horizontal="center" vertical="center"/>
    </xf>
    <xf numFmtId="49" fontId="7" fillId="36" borderId="51" xfId="0" applyNumberFormat="1" applyFont="1" applyFill="1" applyBorder="1" applyAlignment="1">
      <alignment horizontal="center" vertical="center"/>
    </xf>
    <xf numFmtId="49" fontId="6" fillId="36" borderId="51" xfId="0" applyNumberFormat="1" applyFont="1" applyFill="1" applyBorder="1" applyAlignment="1">
      <alignment horizontal="center" vertical="center"/>
    </xf>
    <xf numFmtId="49" fontId="7" fillId="36" borderId="52" xfId="0" applyNumberFormat="1" applyFont="1" applyFill="1" applyBorder="1" applyAlignment="1">
      <alignment horizontal="center" vertical="center"/>
    </xf>
    <xf numFmtId="49" fontId="6" fillId="36" borderId="53" xfId="0" applyNumberFormat="1" applyFont="1" applyFill="1" applyBorder="1" applyAlignment="1">
      <alignment horizontal="center" vertical="center" shrinkToFit="1"/>
    </xf>
    <xf numFmtId="49" fontId="7" fillId="36" borderId="54" xfId="0" applyNumberFormat="1" applyFont="1" applyFill="1" applyBorder="1" applyAlignment="1">
      <alignment horizontal="center" vertical="center"/>
    </xf>
    <xf numFmtId="49" fontId="7" fillId="36" borderId="55" xfId="0" applyNumberFormat="1" applyFont="1" applyFill="1" applyBorder="1" applyAlignment="1">
      <alignment horizontal="center" vertical="center"/>
    </xf>
    <xf numFmtId="0" fontId="7" fillId="36" borderId="56" xfId="0" applyNumberFormat="1" applyFont="1" applyFill="1" applyBorder="1" applyAlignment="1">
      <alignment horizontal="center" vertical="center"/>
    </xf>
    <xf numFmtId="49" fontId="7" fillId="36" borderId="56" xfId="0" applyNumberFormat="1" applyFont="1" applyFill="1" applyBorder="1" applyAlignment="1">
      <alignment horizontal="center" vertical="center"/>
    </xf>
    <xf numFmtId="49" fontId="6" fillId="36" borderId="56" xfId="0" applyNumberFormat="1" applyFont="1" applyFill="1" applyBorder="1" applyAlignment="1">
      <alignment horizontal="center" vertical="center"/>
    </xf>
    <xf numFmtId="49" fontId="7" fillId="36" borderId="57" xfId="0" applyNumberFormat="1" applyFont="1" applyFill="1" applyBorder="1" applyAlignment="1">
      <alignment horizontal="center" vertical="center"/>
    </xf>
    <xf numFmtId="0" fontId="6" fillId="36" borderId="58" xfId="0" applyNumberFormat="1" applyFont="1" applyFill="1" applyBorder="1" applyAlignment="1">
      <alignment horizontal="center" vertical="center"/>
    </xf>
    <xf numFmtId="49" fontId="6" fillId="36" borderId="59" xfId="0" applyNumberFormat="1" applyFont="1" applyFill="1" applyBorder="1" applyAlignment="1">
      <alignment horizontal="center" vertical="center" wrapText="1"/>
    </xf>
    <xf numFmtId="49" fontId="6" fillId="36" borderId="60" xfId="0" applyNumberFormat="1" applyFont="1" applyFill="1" applyBorder="1" applyAlignment="1">
      <alignment horizontal="center" vertical="center" shrinkToFit="1"/>
    </xf>
    <xf numFmtId="49" fontId="6" fillId="36" borderId="61" xfId="0" applyNumberFormat="1" applyFont="1" applyFill="1" applyBorder="1" applyAlignment="1">
      <alignment horizontal="center" vertical="center" shrinkToFit="1"/>
    </xf>
    <xf numFmtId="49" fontId="7" fillId="36" borderId="21" xfId="0" applyNumberFormat="1" applyFont="1" applyFill="1" applyBorder="1" applyAlignment="1">
      <alignment horizontal="center" vertical="center" wrapText="1" shrinkToFit="1"/>
    </xf>
    <xf numFmtId="49" fontId="7" fillId="36" borderId="19" xfId="0" applyNumberFormat="1" applyFont="1" applyFill="1" applyBorder="1" applyAlignment="1">
      <alignment horizontal="center" vertical="center"/>
    </xf>
    <xf numFmtId="49" fontId="7" fillId="36" borderId="22" xfId="0" applyNumberFormat="1" applyFont="1" applyFill="1" applyBorder="1" applyAlignment="1">
      <alignment horizontal="center" vertical="center"/>
    </xf>
    <xf numFmtId="49" fontId="7" fillId="36" borderId="52" xfId="0" applyNumberFormat="1" applyFont="1" applyFill="1" applyBorder="1" applyAlignment="1">
      <alignment horizontal="center" vertical="center"/>
    </xf>
    <xf numFmtId="49" fontId="7" fillId="36" borderId="62" xfId="0" applyNumberFormat="1" applyFont="1" applyFill="1" applyBorder="1" applyAlignment="1">
      <alignment horizontal="center" vertical="center"/>
    </xf>
    <xf numFmtId="49" fontId="6" fillId="36" borderId="63" xfId="0" applyNumberFormat="1" applyFont="1" applyFill="1" applyBorder="1" applyAlignment="1">
      <alignment horizontal="center" vertical="center" shrinkToFit="1"/>
    </xf>
    <xf numFmtId="49" fontId="6" fillId="36" borderId="49" xfId="0" applyNumberFormat="1" applyFont="1" applyFill="1" applyBorder="1" applyAlignment="1">
      <alignment horizontal="center" vertical="center" shrinkToFit="1"/>
    </xf>
    <xf numFmtId="49" fontId="6" fillId="36" borderId="46" xfId="0" applyNumberFormat="1" applyFont="1" applyFill="1" applyBorder="1" applyAlignment="1">
      <alignment horizontal="center" vertical="center" shrinkToFit="1"/>
    </xf>
    <xf numFmtId="49" fontId="6" fillId="36" borderId="64" xfId="0" applyNumberFormat="1" applyFont="1" applyFill="1" applyBorder="1" applyAlignment="1">
      <alignment horizontal="center" vertical="center" shrinkToFit="1"/>
    </xf>
    <xf numFmtId="49" fontId="6" fillId="36" borderId="65" xfId="0" applyNumberFormat="1" applyFont="1" applyFill="1" applyBorder="1" applyAlignment="1">
      <alignment horizontal="center" vertical="center" wrapText="1"/>
    </xf>
    <xf numFmtId="49" fontId="6" fillId="36" borderId="66" xfId="0" applyNumberFormat="1" applyFont="1" applyFill="1" applyBorder="1" applyAlignment="1">
      <alignment horizontal="center" vertical="center" wrapText="1"/>
    </xf>
    <xf numFmtId="49" fontId="6" fillId="36" borderId="67" xfId="0" applyNumberFormat="1" applyFont="1" applyFill="1" applyBorder="1" applyAlignment="1">
      <alignment horizontal="center" vertical="center" wrapText="1"/>
    </xf>
    <xf numFmtId="49" fontId="7" fillId="36" borderId="19" xfId="0" applyNumberFormat="1" applyFont="1" applyFill="1" applyBorder="1" applyAlignment="1">
      <alignment horizontal="center" vertical="center"/>
    </xf>
    <xf numFmtId="49" fontId="7" fillId="36" borderId="22" xfId="0" applyNumberFormat="1" applyFont="1" applyFill="1" applyBorder="1" applyAlignment="1">
      <alignment horizontal="center" vertical="center"/>
    </xf>
    <xf numFmtId="49" fontId="7" fillId="36" borderId="30" xfId="0" applyNumberFormat="1" applyFont="1" applyFill="1" applyBorder="1" applyAlignment="1">
      <alignment horizontal="center" vertical="center"/>
    </xf>
    <xf numFmtId="49" fontId="6" fillId="36" borderId="48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8" fillId="2" borderId="68" xfId="0" applyFont="1" applyFill="1" applyBorder="1" applyAlignment="1">
      <alignment horizontal="center" vertical="center"/>
    </xf>
    <xf numFmtId="0" fontId="58" fillId="2" borderId="69" xfId="0" applyFont="1" applyFill="1" applyBorder="1" applyAlignment="1">
      <alignment horizontal="center" vertical="center"/>
    </xf>
    <xf numFmtId="0" fontId="58" fillId="2" borderId="70" xfId="0" applyFont="1" applyFill="1" applyBorder="1" applyAlignment="1">
      <alignment horizontal="center" vertical="center"/>
    </xf>
    <xf numFmtId="0" fontId="58" fillId="2" borderId="71" xfId="0" applyFont="1" applyFill="1" applyBorder="1" applyAlignment="1">
      <alignment horizontal="center" vertical="center"/>
    </xf>
    <xf numFmtId="0" fontId="59" fillId="2" borderId="72" xfId="0" applyFont="1" applyFill="1" applyBorder="1" applyAlignment="1">
      <alignment horizontal="center" vertical="center"/>
    </xf>
    <xf numFmtId="0" fontId="59" fillId="2" borderId="13" xfId="0" applyFont="1" applyFill="1" applyBorder="1" applyAlignment="1">
      <alignment horizontal="center" vertical="center"/>
    </xf>
    <xf numFmtId="0" fontId="59" fillId="2" borderId="73" xfId="0" applyFont="1" applyFill="1" applyBorder="1" applyAlignment="1">
      <alignment horizontal="center" vertical="center"/>
    </xf>
    <xf numFmtId="0" fontId="60" fillId="2" borderId="74" xfId="0" applyFont="1" applyFill="1" applyBorder="1" applyAlignment="1">
      <alignment horizontal="center" vertical="center"/>
    </xf>
    <xf numFmtId="0" fontId="60" fillId="2" borderId="14" xfId="0" applyFont="1" applyFill="1" applyBorder="1" applyAlignment="1">
      <alignment horizontal="center" vertical="center"/>
    </xf>
    <xf numFmtId="0" fontId="60" fillId="2" borderId="75" xfId="0" applyFont="1" applyFill="1" applyBorder="1" applyAlignment="1">
      <alignment horizontal="center" vertical="center"/>
    </xf>
    <xf numFmtId="0" fontId="60" fillId="2" borderId="76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center" vertical="center"/>
    </xf>
    <xf numFmtId="0" fontId="60" fillId="2" borderId="77" xfId="0" applyFont="1" applyFill="1" applyBorder="1" applyAlignment="1">
      <alignment horizontal="center" vertical="center"/>
    </xf>
    <xf numFmtId="0" fontId="60" fillId="2" borderId="78" xfId="0" applyFont="1" applyFill="1" applyBorder="1" applyAlignment="1">
      <alignment horizontal="center" vertical="center"/>
    </xf>
    <xf numFmtId="0" fontId="60" fillId="2" borderId="79" xfId="0" applyFont="1" applyFill="1" applyBorder="1" applyAlignment="1">
      <alignment horizontal="center" vertical="center"/>
    </xf>
    <xf numFmtId="0" fontId="60" fillId="2" borderId="80" xfId="0" applyFont="1" applyFill="1" applyBorder="1" applyAlignment="1">
      <alignment horizontal="center" vertical="center"/>
    </xf>
    <xf numFmtId="0" fontId="59" fillId="2" borderId="81" xfId="0" applyFont="1" applyFill="1" applyBorder="1" applyAlignment="1">
      <alignment horizontal="center" vertical="center"/>
    </xf>
    <xf numFmtId="0" fontId="59" fillId="2" borderId="82" xfId="0" applyFont="1" applyFill="1" applyBorder="1" applyAlignment="1">
      <alignment horizontal="center" vertical="center"/>
    </xf>
    <xf numFmtId="0" fontId="59" fillId="2" borderId="83" xfId="0" applyFont="1" applyFill="1" applyBorder="1" applyAlignment="1">
      <alignment horizontal="center" vertical="center"/>
    </xf>
    <xf numFmtId="49" fontId="59" fillId="2" borderId="82" xfId="0" applyNumberFormat="1" applyFont="1" applyFill="1" applyBorder="1" applyAlignment="1">
      <alignment horizontal="center" vertical="center"/>
    </xf>
    <xf numFmtId="0" fontId="61" fillId="2" borderId="74" xfId="0" applyFont="1" applyFill="1" applyBorder="1" applyAlignment="1">
      <alignment horizontal="center" vertical="center"/>
    </xf>
    <xf numFmtId="0" fontId="61" fillId="2" borderId="14" xfId="0" applyFont="1" applyFill="1" applyBorder="1" applyAlignment="1">
      <alignment horizontal="center" vertical="center"/>
    </xf>
    <xf numFmtId="0" fontId="61" fillId="2" borderId="84" xfId="0" applyFont="1" applyFill="1" applyBorder="1" applyAlignment="1">
      <alignment horizontal="center" vertical="center"/>
    </xf>
    <xf numFmtId="0" fontId="61" fillId="2" borderId="76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61" fillId="2" borderId="85" xfId="0" applyFont="1" applyFill="1" applyBorder="1" applyAlignment="1">
      <alignment horizontal="center" vertical="center"/>
    </xf>
    <xf numFmtId="0" fontId="61" fillId="2" borderId="78" xfId="0" applyFont="1" applyFill="1" applyBorder="1" applyAlignment="1">
      <alignment horizontal="center" vertical="center"/>
    </xf>
    <xf numFmtId="0" fontId="61" fillId="2" borderId="79" xfId="0" applyFont="1" applyFill="1" applyBorder="1" applyAlignment="1">
      <alignment horizontal="center" vertical="center"/>
    </xf>
    <xf numFmtId="0" fontId="61" fillId="2" borderId="86" xfId="0" applyFont="1" applyFill="1" applyBorder="1" applyAlignment="1">
      <alignment horizontal="center" vertical="center"/>
    </xf>
    <xf numFmtId="49" fontId="59" fillId="2" borderId="72" xfId="0" applyNumberFormat="1" applyFont="1" applyFill="1" applyBorder="1" applyAlignment="1">
      <alignment horizontal="center" vertical="center"/>
    </xf>
    <xf numFmtId="0" fontId="59" fillId="2" borderId="87" xfId="0" applyFont="1" applyFill="1" applyBorder="1" applyAlignment="1">
      <alignment horizontal="center" vertical="center"/>
    </xf>
    <xf numFmtId="0" fontId="59" fillId="2" borderId="88" xfId="0" applyFont="1" applyFill="1" applyBorder="1" applyAlignment="1">
      <alignment horizontal="center" vertical="center"/>
    </xf>
    <xf numFmtId="0" fontId="59" fillId="2" borderId="89" xfId="0" applyFont="1" applyFill="1" applyBorder="1" applyAlignment="1">
      <alignment horizontal="center" vertical="center"/>
    </xf>
    <xf numFmtId="0" fontId="59" fillId="2" borderId="90" xfId="0" applyFont="1" applyFill="1" applyBorder="1" applyAlignment="1">
      <alignment horizontal="center" vertical="center"/>
    </xf>
    <xf numFmtId="49" fontId="59" fillId="2" borderId="13" xfId="0" applyNumberFormat="1" applyFont="1" applyFill="1" applyBorder="1" applyAlignment="1">
      <alignment horizontal="center" vertical="center"/>
    </xf>
    <xf numFmtId="0" fontId="60" fillId="2" borderId="91" xfId="0" applyFont="1" applyFill="1" applyBorder="1" applyAlignment="1">
      <alignment horizontal="center" vertical="center"/>
    </xf>
    <xf numFmtId="0" fontId="60" fillId="2" borderId="92" xfId="0" applyFont="1" applyFill="1" applyBorder="1" applyAlignment="1">
      <alignment horizontal="center" vertical="center"/>
    </xf>
    <xf numFmtId="0" fontId="60" fillId="2" borderId="93" xfId="0" applyFont="1" applyFill="1" applyBorder="1" applyAlignment="1">
      <alignment horizontal="center" vertical="center"/>
    </xf>
    <xf numFmtId="0" fontId="61" fillId="2" borderId="91" xfId="0" applyFont="1" applyFill="1" applyBorder="1" applyAlignment="1">
      <alignment horizontal="center" vertical="center"/>
    </xf>
    <xf numFmtId="0" fontId="61" fillId="2" borderId="92" xfId="0" applyFont="1" applyFill="1" applyBorder="1" applyAlignment="1">
      <alignment horizontal="center" vertical="center"/>
    </xf>
    <xf numFmtId="0" fontId="61" fillId="2" borderId="94" xfId="0" applyFont="1" applyFill="1" applyBorder="1" applyAlignment="1">
      <alignment horizontal="center" vertical="center"/>
    </xf>
    <xf numFmtId="0" fontId="59" fillId="2" borderId="95" xfId="0" applyFont="1" applyFill="1" applyBorder="1" applyAlignment="1">
      <alignment horizontal="center" vertical="center"/>
    </xf>
    <xf numFmtId="0" fontId="58" fillId="2" borderId="14" xfId="0" applyFont="1" applyFill="1" applyBorder="1" applyAlignment="1">
      <alignment horizontal="center" vertical="center"/>
    </xf>
    <xf numFmtId="0" fontId="58" fillId="2" borderId="84" xfId="0" applyFont="1" applyFill="1" applyBorder="1" applyAlignment="1">
      <alignment horizontal="center" vertical="center"/>
    </xf>
    <xf numFmtId="0" fontId="58" fillId="2" borderId="96" xfId="0" applyFont="1" applyFill="1" applyBorder="1" applyAlignment="1">
      <alignment horizontal="center" vertical="center"/>
    </xf>
    <xf numFmtId="0" fontId="58" fillId="2" borderId="97" xfId="0" applyFont="1" applyFill="1" applyBorder="1" applyAlignment="1">
      <alignment horizontal="center" vertical="center"/>
    </xf>
    <xf numFmtId="0" fontId="58" fillId="2" borderId="98" xfId="0" applyFont="1" applyFill="1" applyBorder="1" applyAlignment="1">
      <alignment horizontal="center" vertical="center"/>
    </xf>
    <xf numFmtId="0" fontId="58" fillId="2" borderId="76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0" fontId="58" fillId="2" borderId="85" xfId="0" applyFont="1" applyFill="1" applyBorder="1" applyAlignment="1">
      <alignment horizontal="center" vertical="center"/>
    </xf>
    <xf numFmtId="0" fontId="58" fillId="2" borderId="78" xfId="0" applyFont="1" applyFill="1" applyBorder="1" applyAlignment="1">
      <alignment horizontal="center" vertical="center"/>
    </xf>
    <xf numFmtId="0" fontId="58" fillId="2" borderId="79" xfId="0" applyFont="1" applyFill="1" applyBorder="1" applyAlignment="1">
      <alignment horizontal="center" vertical="center"/>
    </xf>
    <xf numFmtId="0" fontId="58" fillId="2" borderId="86" xfId="0" applyFont="1" applyFill="1" applyBorder="1" applyAlignment="1">
      <alignment horizontal="center" vertical="center"/>
    </xf>
    <xf numFmtId="0" fontId="58" fillId="2" borderId="74" xfId="0" applyFont="1" applyFill="1" applyBorder="1" applyAlignment="1">
      <alignment horizontal="center" vertical="center"/>
    </xf>
    <xf numFmtId="49" fontId="58" fillId="2" borderId="74" xfId="0" applyNumberFormat="1" applyFont="1" applyFill="1" applyBorder="1" applyAlignment="1">
      <alignment horizontal="center" vertical="center"/>
    </xf>
    <xf numFmtId="49" fontId="58" fillId="2" borderId="14" xfId="0" applyNumberFormat="1" applyFont="1" applyFill="1" applyBorder="1" applyAlignment="1">
      <alignment horizontal="center" vertical="center"/>
    </xf>
    <xf numFmtId="0" fontId="58" fillId="2" borderId="99" xfId="0" applyFont="1" applyFill="1" applyBorder="1" applyAlignment="1">
      <alignment horizontal="center" vertical="center"/>
    </xf>
    <xf numFmtId="0" fontId="58" fillId="2" borderId="100" xfId="0" applyFont="1" applyFill="1" applyBorder="1" applyAlignment="1">
      <alignment horizontal="center" vertical="center"/>
    </xf>
    <xf numFmtId="0" fontId="58" fillId="2" borderId="101" xfId="0" applyFont="1" applyFill="1" applyBorder="1" applyAlignment="1">
      <alignment horizontal="center" vertical="center"/>
    </xf>
    <xf numFmtId="0" fontId="58" fillId="2" borderId="102" xfId="0" applyFont="1" applyFill="1" applyBorder="1" applyAlignment="1">
      <alignment horizontal="center" vertical="center"/>
    </xf>
    <xf numFmtId="0" fontId="58" fillId="2" borderId="103" xfId="0" applyFont="1" applyFill="1" applyBorder="1" applyAlignment="1">
      <alignment horizontal="center" vertical="center"/>
    </xf>
    <xf numFmtId="0" fontId="58" fillId="2" borderId="104" xfId="0" applyFont="1" applyFill="1" applyBorder="1" applyAlignment="1">
      <alignment horizontal="center" vertical="center"/>
    </xf>
    <xf numFmtId="0" fontId="58" fillId="2" borderId="74" xfId="0" applyNumberFormat="1" applyFont="1" applyFill="1" applyBorder="1" applyAlignment="1">
      <alignment horizontal="center" vertical="center"/>
    </xf>
    <xf numFmtId="0" fontId="58" fillId="2" borderId="14" xfId="0" applyNumberFormat="1" applyFont="1" applyFill="1" applyBorder="1" applyAlignment="1">
      <alignment horizontal="center" vertical="center"/>
    </xf>
    <xf numFmtId="0" fontId="58" fillId="2" borderId="76" xfId="0" applyNumberFormat="1" applyFont="1" applyFill="1" applyBorder="1" applyAlignment="1">
      <alignment horizontal="center" vertical="center"/>
    </xf>
    <xf numFmtId="0" fontId="58" fillId="2" borderId="0" xfId="0" applyNumberFormat="1" applyFont="1" applyFill="1" applyBorder="1" applyAlignment="1">
      <alignment horizontal="center" vertical="center"/>
    </xf>
    <xf numFmtId="0" fontId="58" fillId="0" borderId="76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85" xfId="0" applyFont="1" applyFill="1" applyBorder="1" applyAlignment="1">
      <alignment horizontal="center" vertical="center"/>
    </xf>
    <xf numFmtId="0" fontId="58" fillId="2" borderId="105" xfId="0" applyFont="1" applyFill="1" applyBorder="1" applyAlignment="1">
      <alignment horizontal="center" vertical="center"/>
    </xf>
    <xf numFmtId="0" fontId="62" fillId="2" borderId="72" xfId="0" applyFont="1" applyFill="1" applyBorder="1" applyAlignment="1">
      <alignment horizontal="center" vertical="center"/>
    </xf>
    <xf numFmtId="0" fontId="62" fillId="2" borderId="13" xfId="0" applyFont="1" applyFill="1" applyBorder="1" applyAlignment="1">
      <alignment horizontal="center" vertical="center"/>
    </xf>
    <xf numFmtId="0" fontId="62" fillId="2" borderId="106" xfId="0" applyFont="1" applyFill="1" applyBorder="1" applyAlignment="1">
      <alignment horizontal="center" vertical="center"/>
    </xf>
    <xf numFmtId="0" fontId="62" fillId="2" borderId="74" xfId="0" applyFont="1" applyFill="1" applyBorder="1" applyAlignment="1">
      <alignment horizontal="center" vertical="center"/>
    </xf>
    <xf numFmtId="0" fontId="62" fillId="2" borderId="14" xfId="0" applyFont="1" applyFill="1" applyBorder="1" applyAlignment="1">
      <alignment horizontal="center" vertical="center"/>
    </xf>
    <xf numFmtId="0" fontId="62" fillId="2" borderId="75" xfId="0" applyFont="1" applyFill="1" applyBorder="1" applyAlignment="1">
      <alignment horizontal="center" vertical="center"/>
    </xf>
    <xf numFmtId="0" fontId="62" fillId="2" borderId="76" xfId="0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center" vertical="center"/>
    </xf>
    <xf numFmtId="0" fontId="62" fillId="2" borderId="77" xfId="0" applyFont="1" applyFill="1" applyBorder="1" applyAlignment="1">
      <alignment horizontal="center" vertical="center"/>
    </xf>
    <xf numFmtId="0" fontId="62" fillId="2" borderId="88" xfId="0" applyFont="1" applyFill="1" applyBorder="1" applyAlignment="1">
      <alignment horizontal="center" vertical="center"/>
    </xf>
    <xf numFmtId="0" fontId="62" fillId="2" borderId="89" xfId="0" applyFont="1" applyFill="1" applyBorder="1" applyAlignment="1">
      <alignment horizontal="center" vertical="center"/>
    </xf>
    <xf numFmtId="0" fontId="62" fillId="2" borderId="107" xfId="0" applyFont="1" applyFill="1" applyBorder="1" applyAlignment="1">
      <alignment horizontal="center" vertical="center"/>
    </xf>
    <xf numFmtId="0" fontId="58" fillId="2" borderId="108" xfId="0" applyFont="1" applyFill="1" applyBorder="1" applyAlignment="1">
      <alignment horizontal="center" vertical="center"/>
    </xf>
    <xf numFmtId="0" fontId="58" fillId="2" borderId="109" xfId="0" applyFont="1" applyFill="1" applyBorder="1" applyAlignment="1">
      <alignment horizontal="center" vertical="center"/>
    </xf>
    <xf numFmtId="0" fontId="58" fillId="2" borderId="110" xfId="0" applyFont="1" applyFill="1" applyBorder="1" applyAlignment="1">
      <alignment horizontal="center" vertical="center"/>
    </xf>
    <xf numFmtId="0" fontId="58" fillId="2" borderId="111" xfId="0" applyFont="1" applyFill="1" applyBorder="1" applyAlignment="1">
      <alignment horizontal="center" vertical="center"/>
    </xf>
    <xf numFmtId="0" fontId="58" fillId="2" borderId="112" xfId="0" applyFont="1" applyFill="1" applyBorder="1" applyAlignment="1">
      <alignment horizontal="center" vertical="center"/>
    </xf>
    <xf numFmtId="0" fontId="58" fillId="2" borderId="14" xfId="0" applyFont="1" applyFill="1" applyBorder="1" applyAlignment="1">
      <alignment horizontal="center" vertical="center" wrapText="1"/>
    </xf>
    <xf numFmtId="0" fontId="58" fillId="2" borderId="0" xfId="0" applyFont="1" applyFill="1" applyBorder="1" applyAlignment="1">
      <alignment horizontal="center" vertical="center" wrapText="1"/>
    </xf>
    <xf numFmtId="0" fontId="58" fillId="2" borderId="113" xfId="0" applyFont="1" applyFill="1" applyBorder="1" applyAlignment="1">
      <alignment horizontal="center" vertical="center" wrapText="1"/>
    </xf>
    <xf numFmtId="0" fontId="58" fillId="2" borderId="74" xfId="0" applyFont="1" applyFill="1" applyBorder="1" applyAlignment="1">
      <alignment horizontal="center" vertical="center" wrapText="1"/>
    </xf>
    <xf numFmtId="0" fontId="58" fillId="2" borderId="84" xfId="0" applyFont="1" applyFill="1" applyBorder="1" applyAlignment="1">
      <alignment horizontal="center" vertical="center" wrapText="1"/>
    </xf>
    <xf numFmtId="0" fontId="58" fillId="2" borderId="76" xfId="0" applyFont="1" applyFill="1" applyBorder="1" applyAlignment="1">
      <alignment horizontal="center" vertical="center" wrapText="1"/>
    </xf>
    <xf numFmtId="0" fontId="58" fillId="2" borderId="85" xfId="0" applyFont="1" applyFill="1" applyBorder="1" applyAlignment="1">
      <alignment horizontal="center" vertical="center" wrapText="1"/>
    </xf>
    <xf numFmtId="0" fontId="58" fillId="2" borderId="114" xfId="0" applyFont="1" applyFill="1" applyBorder="1" applyAlignment="1">
      <alignment horizontal="center" vertical="center" wrapText="1"/>
    </xf>
    <xf numFmtId="0" fontId="58" fillId="2" borderId="115" xfId="0" applyFont="1" applyFill="1" applyBorder="1" applyAlignment="1">
      <alignment horizontal="center" vertical="center" wrapText="1"/>
    </xf>
    <xf numFmtId="0" fontId="58" fillId="2" borderId="116" xfId="0" applyFont="1" applyFill="1" applyBorder="1" applyAlignment="1">
      <alignment horizontal="center" vertical="center"/>
    </xf>
    <xf numFmtId="0" fontId="58" fillId="2" borderId="117" xfId="0" applyFont="1" applyFill="1" applyBorder="1" applyAlignment="1">
      <alignment horizontal="center" vertical="center"/>
    </xf>
    <xf numFmtId="0" fontId="58" fillId="2" borderId="118" xfId="0" applyFont="1" applyFill="1" applyBorder="1" applyAlignment="1">
      <alignment horizontal="center" vertical="center"/>
    </xf>
    <xf numFmtId="0" fontId="58" fillId="2" borderId="119" xfId="0" applyFont="1" applyFill="1" applyBorder="1" applyAlignment="1">
      <alignment horizontal="center" vertical="center"/>
    </xf>
    <xf numFmtId="0" fontId="58" fillId="2" borderId="120" xfId="0" applyFont="1" applyFill="1" applyBorder="1" applyAlignment="1">
      <alignment horizontal="center" vertical="center"/>
    </xf>
    <xf numFmtId="0" fontId="58" fillId="2" borderId="121" xfId="0" applyFont="1" applyFill="1" applyBorder="1" applyAlignment="1">
      <alignment horizontal="center" vertical="center"/>
    </xf>
    <xf numFmtId="0" fontId="58" fillId="2" borderId="122" xfId="0" applyFont="1" applyFill="1" applyBorder="1" applyAlignment="1">
      <alignment horizontal="center" vertical="center" wrapText="1"/>
    </xf>
    <xf numFmtId="0" fontId="58" fillId="2" borderId="123" xfId="0" applyFont="1" applyFill="1" applyBorder="1" applyAlignment="1">
      <alignment horizontal="center" vertical="center"/>
    </xf>
    <xf numFmtId="0" fontId="58" fillId="2" borderId="124" xfId="0" applyFont="1" applyFill="1" applyBorder="1" applyAlignment="1">
      <alignment horizontal="center" vertical="center"/>
    </xf>
    <xf numFmtId="0" fontId="58" fillId="2" borderId="122" xfId="0" applyFont="1" applyFill="1" applyBorder="1" applyAlignment="1">
      <alignment horizontal="center" vertical="center"/>
    </xf>
    <xf numFmtId="0" fontId="58" fillId="2" borderId="78" xfId="0" applyFont="1" applyFill="1" applyBorder="1" applyAlignment="1">
      <alignment horizontal="center" vertical="center" wrapText="1"/>
    </xf>
    <xf numFmtId="0" fontId="58" fillId="2" borderId="80" xfId="0" applyFont="1" applyFill="1" applyBorder="1" applyAlignment="1">
      <alignment horizontal="center" vertical="center"/>
    </xf>
    <xf numFmtId="0" fontId="58" fillId="2" borderId="75" xfId="0" applyFont="1" applyFill="1" applyBorder="1" applyAlignment="1">
      <alignment horizontal="center" vertical="center"/>
    </xf>
    <xf numFmtId="0" fontId="58" fillId="2" borderId="125" xfId="0" applyFont="1" applyFill="1" applyBorder="1" applyAlignment="1">
      <alignment horizontal="center" vertical="center"/>
    </xf>
    <xf numFmtId="0" fontId="58" fillId="2" borderId="126" xfId="0" applyFont="1" applyFill="1" applyBorder="1" applyAlignment="1">
      <alignment horizontal="center" vertical="center"/>
    </xf>
    <xf numFmtId="0" fontId="58" fillId="2" borderId="127" xfId="0" applyFont="1" applyFill="1" applyBorder="1" applyAlignment="1">
      <alignment horizontal="center" vertical="center"/>
    </xf>
    <xf numFmtId="0" fontId="58" fillId="2" borderId="128" xfId="0" applyFont="1" applyFill="1" applyBorder="1" applyAlignment="1">
      <alignment horizontal="center" vertical="center"/>
    </xf>
    <xf numFmtId="0" fontId="58" fillId="2" borderId="129" xfId="0" applyFont="1" applyFill="1" applyBorder="1" applyAlignment="1">
      <alignment horizontal="center" vertical="center"/>
    </xf>
    <xf numFmtId="0" fontId="58" fillId="2" borderId="113" xfId="0" applyFont="1" applyFill="1" applyBorder="1" applyAlignment="1">
      <alignment horizontal="center" vertical="center"/>
    </xf>
    <xf numFmtId="0" fontId="58" fillId="2" borderId="130" xfId="0" applyFont="1" applyFill="1" applyBorder="1" applyAlignment="1">
      <alignment horizontal="center" vertical="center"/>
    </xf>
    <xf numFmtId="0" fontId="58" fillId="2" borderId="131" xfId="0" applyFont="1" applyFill="1" applyBorder="1" applyAlignment="1">
      <alignment horizontal="center" vertical="center"/>
    </xf>
    <xf numFmtId="0" fontId="58" fillId="2" borderId="132" xfId="0" applyFont="1" applyFill="1" applyBorder="1" applyAlignment="1">
      <alignment horizontal="center" vertical="center" wrapText="1"/>
    </xf>
    <xf numFmtId="0" fontId="58" fillId="2" borderId="133" xfId="0" applyFont="1" applyFill="1" applyBorder="1" applyAlignment="1">
      <alignment horizontal="center" vertical="center"/>
    </xf>
    <xf numFmtId="0" fontId="58" fillId="2" borderId="134" xfId="0" applyFont="1" applyFill="1" applyBorder="1" applyAlignment="1">
      <alignment horizontal="center" vertical="center"/>
    </xf>
    <xf numFmtId="0" fontId="10" fillId="2" borderId="135" xfId="0" applyFont="1" applyFill="1" applyBorder="1" applyAlignment="1">
      <alignment horizontal="center" vertical="center"/>
    </xf>
    <xf numFmtId="0" fontId="63" fillId="2" borderId="92" xfId="0" applyFont="1" applyFill="1" applyBorder="1" applyAlignment="1">
      <alignment horizontal="center" vertical="center"/>
    </xf>
    <xf numFmtId="0" fontId="63" fillId="2" borderId="136" xfId="0" applyFont="1" applyFill="1" applyBorder="1" applyAlignment="1">
      <alignment horizontal="center" vertical="center"/>
    </xf>
    <xf numFmtId="0" fontId="63" fillId="2" borderId="104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horizontal="center" vertical="center"/>
    </xf>
    <xf numFmtId="0" fontId="63" fillId="2" borderId="128" xfId="0" applyFont="1" applyFill="1" applyBorder="1" applyAlignment="1">
      <alignment horizontal="center" vertical="center"/>
    </xf>
    <xf numFmtId="0" fontId="63" fillId="2" borderId="137" xfId="0" applyFont="1" applyFill="1" applyBorder="1" applyAlignment="1">
      <alignment horizontal="center" vertical="center"/>
    </xf>
    <xf numFmtId="0" fontId="63" fillId="2" borderId="113" xfId="0" applyFont="1" applyFill="1" applyBorder="1" applyAlignment="1">
      <alignment horizontal="center" vertical="center"/>
    </xf>
    <xf numFmtId="0" fontId="63" fillId="2" borderId="130" xfId="0" applyFont="1" applyFill="1" applyBorder="1" applyAlignment="1">
      <alignment horizontal="center" vertical="center"/>
    </xf>
    <xf numFmtId="0" fontId="58" fillId="2" borderId="138" xfId="0" applyFont="1" applyFill="1" applyBorder="1" applyAlignment="1">
      <alignment horizontal="center" vertical="center"/>
    </xf>
    <xf numFmtId="49" fontId="6" fillId="36" borderId="15" xfId="0" applyNumberFormat="1" applyFont="1" applyFill="1" applyBorder="1" applyAlignment="1">
      <alignment horizontal="center" vertical="center" wrapText="1"/>
    </xf>
    <xf numFmtId="49" fontId="6" fillId="36" borderId="66" xfId="0" applyNumberFormat="1" applyFont="1" applyFill="1" applyBorder="1" applyAlignment="1">
      <alignment horizontal="center" vertical="center" wrapText="1"/>
    </xf>
    <xf numFmtId="49" fontId="6" fillId="36" borderId="67" xfId="0" applyNumberFormat="1" applyFont="1" applyFill="1" applyBorder="1" applyAlignment="1">
      <alignment horizontal="center" vertical="center" wrapText="1"/>
    </xf>
    <xf numFmtId="49" fontId="6" fillId="36" borderId="139" xfId="0" applyNumberFormat="1" applyFont="1" applyFill="1" applyBorder="1" applyAlignment="1">
      <alignment horizontal="center" vertical="center" wrapText="1"/>
    </xf>
    <xf numFmtId="49" fontId="6" fillId="36" borderId="20" xfId="0" applyNumberFormat="1" applyFont="1" applyFill="1" applyBorder="1" applyAlignment="1">
      <alignment horizontal="center" vertical="center" shrinkToFit="1"/>
    </xf>
    <xf numFmtId="49" fontId="6" fillId="36" borderId="140" xfId="0" applyNumberFormat="1" applyFont="1" applyFill="1" applyBorder="1" applyAlignment="1">
      <alignment horizontal="center" vertical="center" shrinkToFit="1"/>
    </xf>
    <xf numFmtId="49" fontId="6" fillId="36" borderId="141" xfId="0" applyNumberFormat="1" applyFont="1" applyFill="1" applyBorder="1" applyAlignment="1">
      <alignment horizontal="center" vertical="center" shrinkToFit="1"/>
    </xf>
    <xf numFmtId="49" fontId="6" fillId="36" borderId="142" xfId="0" applyNumberFormat="1" applyFont="1" applyFill="1" applyBorder="1" applyAlignment="1">
      <alignment horizontal="center" vertical="center" shrinkToFit="1"/>
    </xf>
    <xf numFmtId="49" fontId="7" fillId="36" borderId="143" xfId="0" applyNumberFormat="1" applyFont="1" applyFill="1" applyBorder="1" applyAlignment="1">
      <alignment horizontal="center" vertical="center"/>
    </xf>
    <xf numFmtId="49" fontId="7" fillId="36" borderId="19" xfId="0" applyNumberFormat="1" applyFont="1" applyFill="1" applyBorder="1" applyAlignment="1">
      <alignment horizontal="center" vertical="center"/>
    </xf>
    <xf numFmtId="49" fontId="7" fillId="36" borderId="144" xfId="0" applyNumberFormat="1" applyFont="1" applyFill="1" applyBorder="1" applyAlignment="1">
      <alignment horizontal="center" vertical="center"/>
    </xf>
    <xf numFmtId="49" fontId="7" fillId="36" borderId="22" xfId="0" applyNumberFormat="1" applyFont="1" applyFill="1" applyBorder="1" applyAlignment="1">
      <alignment horizontal="center" vertical="center"/>
    </xf>
    <xf numFmtId="49" fontId="7" fillId="36" borderId="145" xfId="0" applyNumberFormat="1" applyFont="1" applyFill="1" applyBorder="1" applyAlignment="1">
      <alignment horizontal="center" vertical="center"/>
    </xf>
    <xf numFmtId="49" fontId="7" fillId="36" borderId="30" xfId="0" applyNumberFormat="1" applyFont="1" applyFill="1" applyBorder="1" applyAlignment="1">
      <alignment horizontal="center" vertical="center"/>
    </xf>
    <xf numFmtId="49" fontId="12" fillId="33" borderId="79" xfId="0" applyNumberFormat="1" applyFont="1" applyFill="1" applyBorder="1" applyAlignment="1">
      <alignment horizontal="center" vertical="center"/>
    </xf>
    <xf numFmtId="49" fontId="7" fillId="36" borderId="146" xfId="0" applyNumberFormat="1" applyFont="1" applyFill="1" applyBorder="1" applyAlignment="1">
      <alignment horizontal="center" vertical="center"/>
    </xf>
    <xf numFmtId="49" fontId="7" fillId="36" borderId="57" xfId="0" applyNumberFormat="1" applyFont="1" applyFill="1" applyBorder="1" applyAlignment="1">
      <alignment horizontal="center" vertical="center"/>
    </xf>
    <xf numFmtId="49" fontId="5" fillId="34" borderId="55" xfId="0" applyNumberFormat="1" applyFont="1" applyFill="1" applyBorder="1" applyAlignment="1">
      <alignment horizontal="center" vertical="center" shrinkToFit="1"/>
    </xf>
    <xf numFmtId="49" fontId="5" fillId="34" borderId="56" xfId="0" applyNumberFormat="1" applyFont="1" applyFill="1" applyBorder="1" applyAlignment="1">
      <alignment horizontal="center" vertical="center" shrinkToFit="1"/>
    </xf>
    <xf numFmtId="49" fontId="5" fillId="34" borderId="57" xfId="0" applyNumberFormat="1" applyFont="1" applyFill="1" applyBorder="1" applyAlignment="1">
      <alignment horizontal="center" vertical="center" shrinkToFit="1"/>
    </xf>
    <xf numFmtId="49" fontId="5" fillId="34" borderId="21" xfId="0" applyNumberFormat="1" applyFont="1" applyFill="1" applyBorder="1" applyAlignment="1">
      <alignment horizontal="center" vertical="center" shrinkToFit="1"/>
    </xf>
    <xf numFmtId="49" fontId="5" fillId="34" borderId="44" xfId="0" applyNumberFormat="1" applyFont="1" applyFill="1" applyBorder="1" applyAlignment="1">
      <alignment horizontal="center" vertical="center" shrinkToFit="1"/>
    </xf>
    <xf numFmtId="49" fontId="5" fillId="34" borderId="22" xfId="0" applyNumberFormat="1" applyFont="1" applyFill="1" applyBorder="1" applyAlignment="1">
      <alignment horizontal="center" vertical="center" shrinkToFit="1"/>
    </xf>
    <xf numFmtId="49" fontId="5" fillId="34" borderId="45" xfId="0" applyNumberFormat="1" applyFont="1" applyFill="1" applyBorder="1" applyAlignment="1">
      <alignment horizontal="center" vertical="center" shrinkToFit="1"/>
    </xf>
    <xf numFmtId="49" fontId="6" fillId="36" borderId="49" xfId="0" applyNumberFormat="1" applyFont="1" applyFill="1" applyBorder="1" applyAlignment="1">
      <alignment horizontal="center" vertical="center" shrinkToFit="1"/>
    </xf>
    <xf numFmtId="49" fontId="6" fillId="36" borderId="46" xfId="0" applyNumberFormat="1" applyFont="1" applyFill="1" applyBorder="1" applyAlignment="1">
      <alignment horizontal="center" vertical="center" shrinkToFit="1"/>
    </xf>
    <xf numFmtId="49" fontId="6" fillId="36" borderId="64" xfId="0" applyNumberFormat="1" applyFont="1" applyFill="1" applyBorder="1" applyAlignment="1">
      <alignment horizontal="center" vertical="center" shrinkToFit="1"/>
    </xf>
    <xf numFmtId="49" fontId="6" fillId="34" borderId="58" xfId="0" applyNumberFormat="1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/>
    </xf>
    <xf numFmtId="49" fontId="6" fillId="34" borderId="47" xfId="0" applyNumberFormat="1" applyFont="1" applyFill="1" applyBorder="1" applyAlignment="1">
      <alignment horizontal="center" vertical="center"/>
    </xf>
    <xf numFmtId="49" fontId="4" fillId="34" borderId="45" xfId="0" applyNumberFormat="1" applyFont="1" applyFill="1" applyBorder="1" applyAlignment="1">
      <alignment horizontal="center" vertical="center"/>
    </xf>
    <xf numFmtId="49" fontId="4" fillId="34" borderId="147" xfId="0" applyNumberFormat="1" applyFont="1" applyFill="1" applyBorder="1" applyAlignment="1">
      <alignment horizontal="center" vertical="center"/>
    </xf>
    <xf numFmtId="49" fontId="6" fillId="36" borderId="65" xfId="0" applyNumberFormat="1" applyFont="1" applyFill="1" applyBorder="1" applyAlignment="1">
      <alignment horizontal="center" vertical="center" wrapText="1"/>
    </xf>
    <xf numFmtId="49" fontId="4" fillId="34" borderId="44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148" xfId="0" applyNumberFormat="1" applyFont="1" applyFill="1" applyBorder="1" applyAlignment="1">
      <alignment horizontal="center" vertical="center"/>
    </xf>
    <xf numFmtId="49" fontId="4" fillId="34" borderId="34" xfId="0" applyNumberFormat="1" applyFont="1" applyFill="1" applyBorder="1" applyAlignment="1">
      <alignment horizontal="center" vertical="center"/>
    </xf>
    <xf numFmtId="49" fontId="4" fillId="34" borderId="42" xfId="0" applyNumberFormat="1" applyFont="1" applyFill="1" applyBorder="1" applyAlignment="1">
      <alignment horizontal="center" vertical="center"/>
    </xf>
    <xf numFmtId="49" fontId="5" fillId="34" borderId="54" xfId="0" applyNumberFormat="1" applyFont="1" applyFill="1" applyBorder="1" applyAlignment="1">
      <alignment horizontal="center" vertical="center"/>
    </xf>
    <xf numFmtId="49" fontId="5" fillId="34" borderId="25" xfId="0" applyNumberFormat="1" applyFont="1" applyFill="1" applyBorder="1" applyAlignment="1">
      <alignment horizontal="center" vertical="center"/>
    </xf>
    <xf numFmtId="49" fontId="5" fillId="34" borderId="43" xfId="0" applyNumberFormat="1" applyFont="1" applyFill="1" applyBorder="1" applyAlignment="1">
      <alignment horizontal="center" vertical="center"/>
    </xf>
    <xf numFmtId="49" fontId="4" fillId="34" borderId="149" xfId="0" applyNumberFormat="1" applyFont="1" applyFill="1" applyBorder="1" applyAlignment="1">
      <alignment horizontal="center" vertical="center"/>
    </xf>
    <xf numFmtId="49" fontId="4" fillId="34" borderId="41" xfId="0" applyNumberFormat="1" applyFont="1" applyFill="1" applyBorder="1" applyAlignment="1">
      <alignment horizontal="center" vertical="center"/>
    </xf>
    <xf numFmtId="49" fontId="4" fillId="34" borderId="46" xfId="0" applyNumberFormat="1" applyFont="1" applyFill="1" applyBorder="1" applyAlignment="1">
      <alignment horizontal="center" vertical="center"/>
    </xf>
    <xf numFmtId="49" fontId="4" fillId="34" borderId="146" xfId="0" applyNumberFormat="1" applyFont="1" applyFill="1" applyBorder="1" applyAlignment="1">
      <alignment horizontal="center" vertical="center"/>
    </xf>
    <xf numFmtId="49" fontId="4" fillId="34" borderId="57" xfId="0" applyNumberFormat="1" applyFont="1" applyFill="1" applyBorder="1" applyAlignment="1">
      <alignment horizontal="center" vertical="center"/>
    </xf>
    <xf numFmtId="49" fontId="4" fillId="34" borderId="144" xfId="0" applyNumberFormat="1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>
      <alignment horizontal="center" vertical="center"/>
    </xf>
    <xf numFmtId="49" fontId="4" fillId="34" borderId="150" xfId="0" applyNumberFormat="1" applyFont="1" applyFill="1" applyBorder="1" applyAlignment="1">
      <alignment horizontal="center" vertical="center"/>
    </xf>
    <xf numFmtId="49" fontId="7" fillId="36" borderId="151" xfId="0" applyNumberFormat="1" applyFont="1" applyFill="1" applyBorder="1" applyAlignment="1">
      <alignment horizontal="center" vertical="center"/>
    </xf>
    <xf numFmtId="49" fontId="7" fillId="36" borderId="52" xfId="0" applyNumberFormat="1" applyFont="1" applyFill="1" applyBorder="1" applyAlignment="1">
      <alignment horizontal="center" vertical="center"/>
    </xf>
    <xf numFmtId="49" fontId="6" fillId="36" borderId="152" xfId="0" applyNumberFormat="1" applyFont="1" applyFill="1" applyBorder="1" applyAlignment="1">
      <alignment horizontal="center" vertical="center" shrinkToFit="1"/>
    </xf>
    <xf numFmtId="49" fontId="6" fillId="36" borderId="153" xfId="0" applyNumberFormat="1" applyFont="1" applyFill="1" applyBorder="1" applyAlignment="1">
      <alignment horizontal="center" vertical="center" wrapText="1"/>
    </xf>
    <xf numFmtId="49" fontId="6" fillId="36" borderId="48" xfId="0" applyNumberFormat="1" applyFont="1" applyFill="1" applyBorder="1" applyAlignment="1">
      <alignment horizontal="center" vertical="center" wrapText="1"/>
    </xf>
    <xf numFmtId="49" fontId="4" fillId="34" borderId="55" xfId="0" applyNumberFormat="1" applyFont="1" applyFill="1" applyBorder="1" applyAlignment="1">
      <alignment horizontal="center" vertical="center"/>
    </xf>
    <xf numFmtId="49" fontId="4" fillId="34" borderId="56" xfId="0" applyNumberFormat="1" applyFont="1" applyFill="1" applyBorder="1" applyAlignment="1">
      <alignment horizontal="center" vertical="center"/>
    </xf>
    <xf numFmtId="49" fontId="4" fillId="34" borderId="2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6" fillId="36" borderId="154" xfId="0" applyNumberFormat="1" applyFont="1" applyFill="1" applyBorder="1" applyAlignment="1">
      <alignment horizontal="center" vertical="center" shrinkToFit="1"/>
    </xf>
    <xf numFmtId="49" fontId="6" fillId="36" borderId="155" xfId="0" applyNumberFormat="1" applyFont="1" applyFill="1" applyBorder="1" applyAlignment="1">
      <alignment horizontal="center" vertical="center" wrapText="1"/>
    </xf>
    <xf numFmtId="0" fontId="8" fillId="37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57" fillId="35" borderId="156" xfId="0" applyFont="1" applyFill="1" applyBorder="1" applyAlignment="1">
      <alignment horizontal="center"/>
    </xf>
    <xf numFmtId="0" fontId="57" fillId="35" borderId="157" xfId="0" applyFont="1" applyFill="1" applyBorder="1" applyAlignment="1">
      <alignment horizontal="center"/>
    </xf>
    <xf numFmtId="0" fontId="55" fillId="0" borderId="156" xfId="0" applyFont="1" applyFill="1" applyBorder="1" applyAlignment="1">
      <alignment horizontal="center"/>
    </xf>
    <xf numFmtId="0" fontId="55" fillId="0" borderId="157" xfId="0" applyFont="1" applyFill="1" applyBorder="1" applyAlignment="1">
      <alignment horizontal="center"/>
    </xf>
    <xf numFmtId="0" fontId="55" fillId="0" borderId="156" xfId="0" applyFont="1" applyBorder="1" applyAlignment="1">
      <alignment horizontal="center"/>
    </xf>
    <xf numFmtId="0" fontId="55" fillId="0" borderId="157" xfId="0" applyFont="1" applyBorder="1" applyAlignment="1">
      <alignment horizontal="center"/>
    </xf>
    <xf numFmtId="0" fontId="55" fillId="33" borderId="156" xfId="0" applyFont="1" applyFill="1" applyBorder="1" applyAlignment="1">
      <alignment horizontal="center"/>
    </xf>
    <xf numFmtId="0" fontId="55" fillId="33" borderId="157" xfId="0" applyFont="1" applyFill="1" applyBorder="1" applyAlignment="1">
      <alignment horizontal="center"/>
    </xf>
    <xf numFmtId="0" fontId="57" fillId="33" borderId="156" xfId="0" applyFont="1" applyFill="1" applyBorder="1" applyAlignment="1">
      <alignment horizontal="center"/>
    </xf>
    <xf numFmtId="0" fontId="57" fillId="33" borderId="15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DA42"/>
  <sheetViews>
    <sheetView view="pageBreakPreview" zoomScale="80" zoomScaleNormal="80" zoomScaleSheetLayoutView="80" workbookViewId="0" topLeftCell="A1">
      <selection activeCell="BW14" sqref="BW14:BY17"/>
    </sheetView>
  </sheetViews>
  <sheetFormatPr defaultColWidth="2.140625" defaultRowHeight="12.75" customHeight="1"/>
  <cols>
    <col min="1" max="1" width="2.7109375" style="11" customWidth="1"/>
    <col min="2" max="68" width="2.140625" style="11" customWidth="1"/>
    <col min="69" max="70" width="2.57421875" style="11" customWidth="1"/>
    <col min="71" max="72" width="3.28125" style="11" customWidth="1"/>
    <col min="73" max="74" width="3.00390625" style="11" customWidth="1"/>
    <col min="75" max="81" width="2.140625" style="11" customWidth="1"/>
    <col min="82" max="82" width="2.140625" style="11" hidden="1" customWidth="1"/>
    <col min="83" max="83" width="6.140625" style="11" hidden="1" customWidth="1"/>
    <col min="84" max="84" width="6.57421875" style="11" hidden="1" customWidth="1"/>
    <col min="85" max="85" width="7.00390625" style="11" hidden="1" customWidth="1"/>
    <col min="86" max="86" width="6.57421875" style="11" hidden="1" customWidth="1"/>
    <col min="87" max="103" width="6.140625" style="11" hidden="1" customWidth="1"/>
    <col min="104" max="104" width="0" style="11" hidden="1" customWidth="1"/>
    <col min="105" max="105" width="3.140625" style="11" hidden="1" customWidth="1"/>
    <col min="106" max="16384" width="2.140625" style="11" customWidth="1"/>
  </cols>
  <sheetData>
    <row r="1" ht="12.75" customHeight="1" thickBot="1"/>
    <row r="2" spans="5:73" ht="12.75" customHeight="1" thickTop="1">
      <c r="E2" s="242" t="s">
        <v>58</v>
      </c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4"/>
    </row>
    <row r="3" spans="5:73" ht="12.75" customHeight="1">
      <c r="E3" s="245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7"/>
    </row>
    <row r="4" spans="5:73" ht="12.75" customHeight="1" thickBot="1">
      <c r="E4" s="248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50"/>
    </row>
    <row r="5" ht="12.75" customHeight="1" thickBot="1" thickTop="1"/>
    <row r="6" spans="1:77" ht="12.75" customHeight="1">
      <c r="A6" s="231"/>
      <c r="B6" s="164"/>
      <c r="C6" s="164"/>
      <c r="D6" s="164"/>
      <c r="E6" s="164"/>
      <c r="F6" s="164"/>
      <c r="G6" s="232"/>
      <c r="H6" s="209" t="str">
        <f>B10</f>
        <v>鶴岡第三中学校</v>
      </c>
      <c r="I6" s="209"/>
      <c r="J6" s="209"/>
      <c r="K6" s="209"/>
      <c r="L6" s="209"/>
      <c r="M6" s="212" t="str">
        <f>B14</f>
        <v>最上中学校</v>
      </c>
      <c r="N6" s="209"/>
      <c r="O6" s="209"/>
      <c r="P6" s="209"/>
      <c r="Q6" s="213"/>
      <c r="R6" s="209" t="str">
        <f>B18</f>
        <v>三川中学校</v>
      </c>
      <c r="S6" s="209"/>
      <c r="T6" s="209"/>
      <c r="U6" s="209"/>
      <c r="V6" s="209"/>
      <c r="W6" s="212" t="str">
        <f>B22</f>
        <v>鶴岡第一中学校</v>
      </c>
      <c r="X6" s="209"/>
      <c r="Y6" s="209"/>
      <c r="Z6" s="209"/>
      <c r="AA6" s="213"/>
      <c r="AB6" s="209" t="str">
        <f>B26</f>
        <v>鶴岡第五中学校</v>
      </c>
      <c r="AC6" s="209"/>
      <c r="AD6" s="209"/>
      <c r="AE6" s="209"/>
      <c r="AF6" s="209"/>
      <c r="AG6" s="212" t="str">
        <f>B30</f>
        <v>庄内FCアカデミー</v>
      </c>
      <c r="AH6" s="209"/>
      <c r="AI6" s="209"/>
      <c r="AJ6" s="209"/>
      <c r="AK6" s="213"/>
      <c r="AL6" s="209" t="str">
        <f>B34</f>
        <v>リオーネ酒田</v>
      </c>
      <c r="AM6" s="209"/>
      <c r="AN6" s="209"/>
      <c r="AO6" s="209"/>
      <c r="AP6" s="209"/>
      <c r="AQ6" s="212" t="str">
        <f>B38</f>
        <v>日新中学校</v>
      </c>
      <c r="AR6" s="209"/>
      <c r="AS6" s="209"/>
      <c r="AT6" s="209"/>
      <c r="AU6" s="213"/>
      <c r="AV6" s="201" t="s">
        <v>0</v>
      </c>
      <c r="AW6" s="192"/>
      <c r="AX6" s="192"/>
      <c r="AY6" s="192"/>
      <c r="AZ6" s="192" t="s">
        <v>1</v>
      </c>
      <c r="BA6" s="192"/>
      <c r="BB6" s="192"/>
      <c r="BC6" s="192"/>
      <c r="BD6" s="192" t="s">
        <v>2</v>
      </c>
      <c r="BE6" s="192"/>
      <c r="BF6" s="192"/>
      <c r="BG6" s="192"/>
      <c r="BH6" s="192" t="s">
        <v>6</v>
      </c>
      <c r="BI6" s="192"/>
      <c r="BJ6" s="192"/>
      <c r="BK6" s="192" t="s">
        <v>3</v>
      </c>
      <c r="BL6" s="192"/>
      <c r="BM6" s="192"/>
      <c r="BN6" s="192"/>
      <c r="BO6" s="192" t="s">
        <v>4</v>
      </c>
      <c r="BP6" s="192"/>
      <c r="BQ6" s="192"/>
      <c r="BR6" s="192"/>
      <c r="BS6" s="192" t="s">
        <v>5</v>
      </c>
      <c r="BT6" s="192"/>
      <c r="BU6" s="192"/>
      <c r="BV6" s="192"/>
      <c r="BW6" s="195" t="s">
        <v>7</v>
      </c>
      <c r="BX6" s="196"/>
      <c r="BY6" s="197"/>
    </row>
    <row r="7" spans="1:102" ht="12.75" customHeight="1">
      <c r="A7" s="233"/>
      <c r="B7" s="170"/>
      <c r="C7" s="170"/>
      <c r="D7" s="170"/>
      <c r="E7" s="170"/>
      <c r="F7" s="170"/>
      <c r="G7" s="234"/>
      <c r="H7" s="210"/>
      <c r="I7" s="210"/>
      <c r="J7" s="210"/>
      <c r="K7" s="210"/>
      <c r="L7" s="210"/>
      <c r="M7" s="214"/>
      <c r="N7" s="210"/>
      <c r="O7" s="210"/>
      <c r="P7" s="210"/>
      <c r="Q7" s="215"/>
      <c r="R7" s="210"/>
      <c r="S7" s="210"/>
      <c r="T7" s="210"/>
      <c r="U7" s="210"/>
      <c r="V7" s="210"/>
      <c r="W7" s="214"/>
      <c r="X7" s="210"/>
      <c r="Y7" s="210"/>
      <c r="Z7" s="210"/>
      <c r="AA7" s="215"/>
      <c r="AB7" s="210"/>
      <c r="AC7" s="210"/>
      <c r="AD7" s="210"/>
      <c r="AE7" s="210"/>
      <c r="AF7" s="210"/>
      <c r="AG7" s="214"/>
      <c r="AH7" s="210"/>
      <c r="AI7" s="210"/>
      <c r="AJ7" s="210"/>
      <c r="AK7" s="215"/>
      <c r="AL7" s="210"/>
      <c r="AM7" s="210"/>
      <c r="AN7" s="210"/>
      <c r="AO7" s="210"/>
      <c r="AP7" s="210"/>
      <c r="AQ7" s="214"/>
      <c r="AR7" s="210"/>
      <c r="AS7" s="210"/>
      <c r="AT7" s="210"/>
      <c r="AU7" s="215"/>
      <c r="AV7" s="202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8"/>
      <c r="BX7" s="199"/>
      <c r="BY7" s="200"/>
      <c r="CD7" s="12"/>
      <c r="CE7" s="121">
        <v>1</v>
      </c>
      <c r="CF7" s="121"/>
      <c r="CG7" s="121">
        <v>2</v>
      </c>
      <c r="CH7" s="121"/>
      <c r="CI7" s="121">
        <v>3</v>
      </c>
      <c r="CJ7" s="121"/>
      <c r="CK7" s="121">
        <v>4</v>
      </c>
      <c r="CL7" s="121"/>
      <c r="CM7" s="121">
        <v>5</v>
      </c>
      <c r="CN7" s="121"/>
      <c r="CO7" s="121">
        <v>6</v>
      </c>
      <c r="CP7" s="121"/>
      <c r="CQ7" s="121">
        <v>7</v>
      </c>
      <c r="CR7" s="121"/>
      <c r="CS7" s="121">
        <v>8</v>
      </c>
      <c r="CT7" s="121"/>
      <c r="CU7" s="121">
        <v>9</v>
      </c>
      <c r="CV7" s="121"/>
      <c r="CW7" s="121">
        <v>10</v>
      </c>
      <c r="CX7" s="121"/>
    </row>
    <row r="8" spans="1:105" ht="12.75" customHeight="1">
      <c r="A8" s="233"/>
      <c r="B8" s="170"/>
      <c r="C8" s="170"/>
      <c r="D8" s="170"/>
      <c r="E8" s="170"/>
      <c r="F8" s="170"/>
      <c r="G8" s="234"/>
      <c r="H8" s="210"/>
      <c r="I8" s="210"/>
      <c r="J8" s="210"/>
      <c r="K8" s="210"/>
      <c r="L8" s="210"/>
      <c r="M8" s="214"/>
      <c r="N8" s="210"/>
      <c r="O8" s="210"/>
      <c r="P8" s="210"/>
      <c r="Q8" s="215"/>
      <c r="R8" s="210"/>
      <c r="S8" s="210"/>
      <c r="T8" s="210"/>
      <c r="U8" s="210"/>
      <c r="V8" s="210"/>
      <c r="W8" s="214"/>
      <c r="X8" s="210"/>
      <c r="Y8" s="210"/>
      <c r="Z8" s="210"/>
      <c r="AA8" s="215"/>
      <c r="AB8" s="210"/>
      <c r="AC8" s="210"/>
      <c r="AD8" s="210"/>
      <c r="AE8" s="210"/>
      <c r="AF8" s="210"/>
      <c r="AG8" s="214"/>
      <c r="AH8" s="210"/>
      <c r="AI8" s="210"/>
      <c r="AJ8" s="210"/>
      <c r="AK8" s="215"/>
      <c r="AL8" s="210"/>
      <c r="AM8" s="210"/>
      <c r="AN8" s="210"/>
      <c r="AO8" s="210"/>
      <c r="AP8" s="210"/>
      <c r="AQ8" s="214"/>
      <c r="AR8" s="210"/>
      <c r="AS8" s="210"/>
      <c r="AT8" s="210"/>
      <c r="AU8" s="215"/>
      <c r="AV8" s="202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8"/>
      <c r="BX8" s="199"/>
      <c r="BY8" s="200"/>
      <c r="CD8" s="121">
        <v>1</v>
      </c>
      <c r="CE8" s="12"/>
      <c r="CF8" s="12"/>
      <c r="CG8" s="12" t="b">
        <f>ISBLANK(M10)</f>
        <v>0</v>
      </c>
      <c r="CH8" s="12" t="b">
        <f>ISBLANK(P10)</f>
        <v>0</v>
      </c>
      <c r="CI8" s="12" t="b">
        <f>ISBLANK(R10)</f>
        <v>0</v>
      </c>
      <c r="CJ8" s="12" t="b">
        <f>ISBLANK(U10)</f>
        <v>0</v>
      </c>
      <c r="CK8" s="12" t="b">
        <f>ISBLANK(W10)</f>
        <v>0</v>
      </c>
      <c r="CL8" s="12" t="b">
        <f>ISBLANK(Z10)</f>
        <v>0</v>
      </c>
      <c r="CM8" s="12" t="b">
        <f>ISBLANK(AB10)</f>
        <v>0</v>
      </c>
      <c r="CN8" s="12" t="b">
        <f>ISBLANK(AE10)</f>
        <v>0</v>
      </c>
      <c r="CO8" s="12" t="b">
        <f>ISBLANK(AG10)</f>
        <v>0</v>
      </c>
      <c r="CP8" s="12" t="b">
        <f>ISBLANK(AJ10)</f>
        <v>0</v>
      </c>
      <c r="CQ8" s="12" t="b">
        <f>ISBLANK(AL10)</f>
        <v>0</v>
      </c>
      <c r="CR8" s="12" t="b">
        <f>ISBLANK(AO10)</f>
        <v>0</v>
      </c>
      <c r="CS8" s="12" t="b">
        <f>ISBLANK(AQ10)</f>
        <v>0</v>
      </c>
      <c r="CT8" s="12" t="b">
        <f>ISBLANK(AT10)</f>
        <v>0</v>
      </c>
      <c r="CU8" s="12" t="b">
        <f>ISBLANK(#REF!)</f>
        <v>0</v>
      </c>
      <c r="CV8" s="12" t="b">
        <f>ISBLANK(#REF!)</f>
        <v>0</v>
      </c>
      <c r="CW8" s="12" t="b">
        <f>ISBLANK(#REF!)</f>
        <v>0</v>
      </c>
      <c r="CX8" s="12" t="b">
        <f>ISBLANK(#REF!)</f>
        <v>0</v>
      </c>
      <c r="DA8" s="11">
        <f>SUM(AX10*1000,BB10*100,BU10)</f>
        <v>7408</v>
      </c>
    </row>
    <row r="9" spans="1:105" ht="12.75" customHeight="1" thickBot="1">
      <c r="A9" s="235"/>
      <c r="B9" s="236"/>
      <c r="C9" s="236"/>
      <c r="D9" s="236"/>
      <c r="E9" s="236"/>
      <c r="F9" s="236"/>
      <c r="G9" s="237"/>
      <c r="H9" s="211"/>
      <c r="I9" s="211"/>
      <c r="J9" s="211"/>
      <c r="K9" s="211"/>
      <c r="L9" s="211"/>
      <c r="M9" s="216"/>
      <c r="N9" s="211"/>
      <c r="O9" s="211"/>
      <c r="P9" s="211"/>
      <c r="Q9" s="217"/>
      <c r="R9" s="211"/>
      <c r="S9" s="211"/>
      <c r="T9" s="211"/>
      <c r="U9" s="211"/>
      <c r="V9" s="211"/>
      <c r="W9" s="216"/>
      <c r="X9" s="211"/>
      <c r="Y9" s="211"/>
      <c r="Z9" s="211"/>
      <c r="AA9" s="217"/>
      <c r="AB9" s="211"/>
      <c r="AC9" s="211"/>
      <c r="AD9" s="211"/>
      <c r="AE9" s="211"/>
      <c r="AF9" s="211"/>
      <c r="AG9" s="216"/>
      <c r="AH9" s="211"/>
      <c r="AI9" s="211"/>
      <c r="AJ9" s="211"/>
      <c r="AK9" s="217"/>
      <c r="AL9" s="211"/>
      <c r="AM9" s="211"/>
      <c r="AN9" s="211"/>
      <c r="AO9" s="211"/>
      <c r="AP9" s="211"/>
      <c r="AQ9" s="216"/>
      <c r="AR9" s="211"/>
      <c r="AS9" s="211"/>
      <c r="AT9" s="211"/>
      <c r="AU9" s="217"/>
      <c r="AV9" s="203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8"/>
      <c r="BX9" s="199"/>
      <c r="BY9" s="200"/>
      <c r="CD9" s="121"/>
      <c r="CE9" s="12"/>
      <c r="CF9" s="12"/>
      <c r="CG9" s="12" t="b">
        <f>ISBLANK(M12)</f>
        <v>0</v>
      </c>
      <c r="CH9" s="12" t="b">
        <f>ISBLANK(P12)</f>
        <v>0</v>
      </c>
      <c r="CI9" s="12" t="b">
        <f>ISBLANK(R12)</f>
        <v>0</v>
      </c>
      <c r="CJ9" s="12" t="b">
        <f>ISBLANK(U12)</f>
        <v>0</v>
      </c>
      <c r="CK9" s="12" t="b">
        <f>ISBLANK(W12)</f>
        <v>0</v>
      </c>
      <c r="CL9" s="12" t="b">
        <f>ISBLANK(Z12)</f>
        <v>0</v>
      </c>
      <c r="CM9" s="12" t="b">
        <f>ISBLANK(AB12)</f>
        <v>0</v>
      </c>
      <c r="CN9" s="12" t="b">
        <f>ISBLANK(AE12)</f>
        <v>0</v>
      </c>
      <c r="CO9" s="12" t="b">
        <f>ISBLANK(AG12)</f>
        <v>0</v>
      </c>
      <c r="CP9" s="12" t="b">
        <f>ISBLANK(AJ12)</f>
        <v>0</v>
      </c>
      <c r="CQ9" s="12" t="b">
        <f>ISBLANK(AL12)</f>
        <v>0</v>
      </c>
      <c r="CR9" s="12" t="b">
        <f>ISBLANK(AO12)</f>
        <v>0</v>
      </c>
      <c r="CS9" s="12" t="b">
        <f>ISBLANK(AQ12)</f>
        <v>0</v>
      </c>
      <c r="CT9" s="12" t="b">
        <f>ISBLANK(AT12)</f>
        <v>0</v>
      </c>
      <c r="CU9" s="12" t="b">
        <f>ISBLANK(#REF!)</f>
        <v>0</v>
      </c>
      <c r="CV9" s="12" t="b">
        <f>ISBLANK(#REF!)</f>
        <v>0</v>
      </c>
      <c r="CW9" s="12" t="b">
        <f>ISBLANK(#REF!)</f>
        <v>0</v>
      </c>
      <c r="CX9" s="12" t="b">
        <f>ISBLANK(#REF!)</f>
        <v>0</v>
      </c>
      <c r="DA9" s="11">
        <f>SUM(AX14*1000,BB14*100,BU14)</f>
        <v>5298</v>
      </c>
    </row>
    <row r="10" spans="1:105" ht="12.75" customHeight="1" thickBot="1" thickTop="1">
      <c r="A10" s="238">
        <v>1</v>
      </c>
      <c r="B10" s="239" t="str">
        <f>IF(1,'参加チーム一覧'!B1)</f>
        <v>鶴岡第三中学校</v>
      </c>
      <c r="C10" s="240"/>
      <c r="D10" s="240"/>
      <c r="E10" s="240"/>
      <c r="F10" s="241"/>
      <c r="G10" s="251" t="s">
        <v>9</v>
      </c>
      <c r="H10" s="191"/>
      <c r="I10" s="191"/>
      <c r="J10" s="191"/>
      <c r="K10" s="191"/>
      <c r="L10" s="191"/>
      <c r="M10" s="188">
        <v>1</v>
      </c>
      <c r="N10" s="189"/>
      <c r="O10" s="36" t="s">
        <v>8</v>
      </c>
      <c r="P10" s="189">
        <v>0</v>
      </c>
      <c r="Q10" s="190"/>
      <c r="R10" s="188">
        <v>1</v>
      </c>
      <c r="S10" s="189"/>
      <c r="T10" s="36" t="s">
        <v>8</v>
      </c>
      <c r="U10" s="189">
        <v>1</v>
      </c>
      <c r="V10" s="190"/>
      <c r="W10" s="188">
        <v>0</v>
      </c>
      <c r="X10" s="189"/>
      <c r="Y10" s="36" t="s">
        <v>8</v>
      </c>
      <c r="Z10" s="189">
        <v>0</v>
      </c>
      <c r="AA10" s="190"/>
      <c r="AB10" s="188">
        <v>2</v>
      </c>
      <c r="AC10" s="189"/>
      <c r="AD10" s="36" t="s">
        <v>8</v>
      </c>
      <c r="AE10" s="189">
        <v>1</v>
      </c>
      <c r="AF10" s="190"/>
      <c r="AG10" s="188">
        <v>0</v>
      </c>
      <c r="AH10" s="189"/>
      <c r="AI10" s="36" t="s">
        <v>8</v>
      </c>
      <c r="AJ10" s="189">
        <v>7</v>
      </c>
      <c r="AK10" s="190"/>
      <c r="AL10" s="169">
        <v>0</v>
      </c>
      <c r="AM10" s="170"/>
      <c r="AN10" s="36" t="s">
        <v>8</v>
      </c>
      <c r="AO10" s="170">
        <v>3</v>
      </c>
      <c r="AP10" s="171"/>
      <c r="AQ10" s="169">
        <v>15</v>
      </c>
      <c r="AR10" s="170"/>
      <c r="AS10" s="36" t="s">
        <v>8</v>
      </c>
      <c r="AT10" s="170">
        <v>0</v>
      </c>
      <c r="AU10" s="171"/>
      <c r="AV10" s="154">
        <f>COUNTIF(M11:AU11,"○")</f>
        <v>3</v>
      </c>
      <c r="AW10" s="127"/>
      <c r="AX10" s="127">
        <f>SUM(AV10:AW13)</f>
        <v>7</v>
      </c>
      <c r="AY10" s="127"/>
      <c r="AZ10" s="127">
        <f>COUNTIF(M11:AU11,"△")</f>
        <v>2</v>
      </c>
      <c r="BA10" s="127"/>
      <c r="BB10" s="127">
        <f>SUM(AZ10:BA13)</f>
        <v>4</v>
      </c>
      <c r="BC10" s="127"/>
      <c r="BD10" s="127">
        <f>COUNTIF(M11:AU11,"●")</f>
        <v>2</v>
      </c>
      <c r="BE10" s="127"/>
      <c r="BF10" s="127">
        <f>SUM(BD10:BE13)</f>
        <v>3</v>
      </c>
      <c r="BG10" s="127"/>
      <c r="BH10" s="160">
        <f>SUM(AX10*3,BB10)</f>
        <v>25</v>
      </c>
      <c r="BI10" s="161"/>
      <c r="BJ10" s="162"/>
      <c r="BK10" s="127">
        <f>SUM(W10,AB10,AG10,AL10,AQ10,R10,M10)</f>
        <v>19</v>
      </c>
      <c r="BL10" s="127"/>
      <c r="BM10" s="127">
        <f>SUM(BK10:BL13)</f>
        <v>29</v>
      </c>
      <c r="BN10" s="127"/>
      <c r="BO10" s="127">
        <f>SUM(Z10,AE10,AJ10,AO10,AT10,U10,P10)</f>
        <v>12</v>
      </c>
      <c r="BP10" s="127"/>
      <c r="BQ10" s="127">
        <f>SUM(BO10:BP13)</f>
        <v>21</v>
      </c>
      <c r="BR10" s="127"/>
      <c r="BS10" s="127">
        <f>BK10-BO10</f>
        <v>7</v>
      </c>
      <c r="BT10" s="127"/>
      <c r="BU10" s="127">
        <f>BM10-BQ10</f>
        <v>8</v>
      </c>
      <c r="BV10" s="127"/>
      <c r="BW10" s="157">
        <v>3</v>
      </c>
      <c r="BX10" s="158"/>
      <c r="BY10" s="159"/>
      <c r="CD10" s="121">
        <v>2</v>
      </c>
      <c r="CE10" s="12" t="b">
        <f>ISBLANK(H14)</f>
        <v>0</v>
      </c>
      <c r="CF10" s="12" t="b">
        <f>ISBLANK(K14)</f>
        <v>0</v>
      </c>
      <c r="CG10" s="12"/>
      <c r="CH10" s="12"/>
      <c r="CI10" s="12" t="b">
        <f>ISBLANK(R14)</f>
        <v>0</v>
      </c>
      <c r="CJ10" s="12" t="b">
        <f>ISBLANK(U14)</f>
        <v>0</v>
      </c>
      <c r="CK10" s="12" t="b">
        <f>ISBLANK(W14)</f>
        <v>0</v>
      </c>
      <c r="CL10" s="12" t="b">
        <f>ISBLANK(Z14)</f>
        <v>0</v>
      </c>
      <c r="CM10" s="12" t="b">
        <f>ISBLANK(AB14)</f>
        <v>0</v>
      </c>
      <c r="CN10" s="12" t="b">
        <f>ISBLANK(AE14)</f>
        <v>0</v>
      </c>
      <c r="CO10" s="12" t="b">
        <f>ISBLANK(AG14)</f>
        <v>0</v>
      </c>
      <c r="CP10" s="12" t="b">
        <f>ISBLANK(AJ14)</f>
        <v>0</v>
      </c>
      <c r="CQ10" s="12" t="b">
        <f>ISBLANK(AL14)</f>
        <v>0</v>
      </c>
      <c r="CR10" s="12" t="b">
        <f>ISBLANK(AO14)</f>
        <v>0</v>
      </c>
      <c r="CS10" s="12" t="b">
        <f>ISBLANK(AQ14)</f>
        <v>0</v>
      </c>
      <c r="CT10" s="12" t="b">
        <f>ISBLANK(AT14)</f>
        <v>0</v>
      </c>
      <c r="CU10" s="12" t="b">
        <f>ISBLANK(#REF!)</f>
        <v>0</v>
      </c>
      <c r="CV10" s="12" t="b">
        <f>ISBLANK(#REF!)</f>
        <v>0</v>
      </c>
      <c r="CW10" s="12" t="b">
        <f>ISBLANK(#REF!)</f>
        <v>0</v>
      </c>
      <c r="CX10" s="12" t="b">
        <f>ISBLANK(#REF!)</f>
        <v>0</v>
      </c>
      <c r="DA10" s="11">
        <f>SUM(AX18*1000,BB18*100,BU18)</f>
        <v>3282</v>
      </c>
    </row>
    <row r="11" spans="1:105" ht="12.75" customHeight="1" thickBot="1">
      <c r="A11" s="222"/>
      <c r="B11" s="227"/>
      <c r="C11" s="225"/>
      <c r="D11" s="225"/>
      <c r="E11" s="225"/>
      <c r="F11" s="226"/>
      <c r="G11" s="125"/>
      <c r="H11" s="191"/>
      <c r="I11" s="191"/>
      <c r="J11" s="191"/>
      <c r="K11" s="191"/>
      <c r="L11" s="191"/>
      <c r="M11" s="166" t="str">
        <f>IF(AND(CG8,CH8),"",IF(M10&gt;P10,"○",IF(M10=P10,"△","●")))</f>
        <v>○</v>
      </c>
      <c r="N11" s="167"/>
      <c r="O11" s="167"/>
      <c r="P11" s="167"/>
      <c r="Q11" s="168"/>
      <c r="R11" s="166" t="str">
        <f>IF(AND(CI8,CJ8),"",IF(R10&gt;U10,"○",IF(R10=U10,"△","●")))</f>
        <v>△</v>
      </c>
      <c r="S11" s="167"/>
      <c r="T11" s="167"/>
      <c r="U11" s="167"/>
      <c r="V11" s="168"/>
      <c r="W11" s="166" t="str">
        <f>IF(AND(CK8,CL8),"",IF(W10&gt;Z10,"○",IF(W10=Z10,"△","●")))</f>
        <v>△</v>
      </c>
      <c r="X11" s="167"/>
      <c r="Y11" s="167"/>
      <c r="Z11" s="167"/>
      <c r="AA11" s="168"/>
      <c r="AB11" s="166" t="str">
        <f>IF(AND(CM8,CN8),"",IF(AB10&gt;AE10,"○",IF(AB10=AE10,"△","●")))</f>
        <v>○</v>
      </c>
      <c r="AC11" s="167"/>
      <c r="AD11" s="167"/>
      <c r="AE11" s="167"/>
      <c r="AF11" s="168"/>
      <c r="AG11" s="166" t="str">
        <f>IF(AND(CO8,CP8),"",IF(AG10&gt;AJ10,"○",IF(AG10=AJ10,"△","●")))</f>
        <v>●</v>
      </c>
      <c r="AH11" s="167"/>
      <c r="AI11" s="167"/>
      <c r="AJ11" s="167"/>
      <c r="AK11" s="168"/>
      <c r="AL11" s="166" t="str">
        <f>IF(AND(CQ8,CR8),"",IF(AL10&gt;AO10,"○",IF(AL10=AO10,"△","●")))</f>
        <v>●</v>
      </c>
      <c r="AM11" s="167"/>
      <c r="AN11" s="167"/>
      <c r="AO11" s="167"/>
      <c r="AP11" s="168"/>
      <c r="AQ11" s="166" t="str">
        <f>IF(AND(CS8,CT8),"",IF(AQ10&gt;AT10,"○",IF(AQ10=AT10,"△","●")))</f>
        <v>○</v>
      </c>
      <c r="AR11" s="167"/>
      <c r="AS11" s="167"/>
      <c r="AT11" s="167"/>
      <c r="AU11" s="168"/>
      <c r="AV11" s="163"/>
      <c r="AW11" s="152"/>
      <c r="AX11" s="127"/>
      <c r="AY11" s="127"/>
      <c r="AZ11" s="152"/>
      <c r="BA11" s="152"/>
      <c r="BB11" s="127"/>
      <c r="BC11" s="127"/>
      <c r="BD11" s="152"/>
      <c r="BE11" s="152"/>
      <c r="BF11" s="127"/>
      <c r="BG11" s="127"/>
      <c r="BH11" s="145"/>
      <c r="BI11" s="146"/>
      <c r="BJ11" s="147"/>
      <c r="BK11" s="152"/>
      <c r="BL11" s="152"/>
      <c r="BM11" s="127"/>
      <c r="BN11" s="127"/>
      <c r="BO11" s="152"/>
      <c r="BP11" s="152"/>
      <c r="BQ11" s="127"/>
      <c r="BR11" s="127"/>
      <c r="BS11" s="152"/>
      <c r="BT11" s="152"/>
      <c r="BU11" s="127"/>
      <c r="BV11" s="127"/>
      <c r="BW11" s="132"/>
      <c r="BX11" s="133"/>
      <c r="BY11" s="134"/>
      <c r="CD11" s="121"/>
      <c r="CE11" s="12" t="b">
        <f>ISBLANK(H16)</f>
        <v>0</v>
      </c>
      <c r="CF11" s="12" t="b">
        <f>ISBLANK(K16)</f>
        <v>0</v>
      </c>
      <c r="CG11" s="12"/>
      <c r="CH11" s="12"/>
      <c r="CI11" s="12" t="b">
        <f>ISBLANK(R16)</f>
        <v>0</v>
      </c>
      <c r="CJ11" s="12" t="b">
        <f>ISBLANK(U16)</f>
        <v>0</v>
      </c>
      <c r="CK11" s="12" t="b">
        <f>ISBLANK(W16)</f>
        <v>0</v>
      </c>
      <c r="CL11" s="12" t="b">
        <f>ISBLANK(Z16)</f>
        <v>0</v>
      </c>
      <c r="CM11" s="12" t="b">
        <f>ISBLANK(AB16)</f>
        <v>0</v>
      </c>
      <c r="CN11" s="12" t="b">
        <f>ISBLANK(AE16)</f>
        <v>0</v>
      </c>
      <c r="CO11" s="12" t="b">
        <f>ISBLANK(AG16)</f>
        <v>0</v>
      </c>
      <c r="CP11" s="12" t="b">
        <f>ISBLANK(AJ16)</f>
        <v>0</v>
      </c>
      <c r="CQ11" s="12" t="b">
        <f>ISBLANK(AL16)</f>
        <v>0</v>
      </c>
      <c r="CR11" s="12" t="b">
        <f>ISBLANK(AO16)</f>
        <v>0</v>
      </c>
      <c r="CS11" s="12" t="b">
        <f>ISBLANK(AQ16)</f>
        <v>0</v>
      </c>
      <c r="CT11" s="12" t="b">
        <f>ISBLANK(AT16)</f>
        <v>0</v>
      </c>
      <c r="CU11" s="12" t="b">
        <f>ISBLANK(#REF!)</f>
        <v>0</v>
      </c>
      <c r="CV11" s="12" t="b">
        <f>ISBLANK(#REF!)</f>
        <v>0</v>
      </c>
      <c r="CW11" s="12" t="b">
        <f>ISBLANK(#REF!)</f>
        <v>0</v>
      </c>
      <c r="CX11" s="12" t="b">
        <f>ISBLANK(#REF!)</f>
        <v>0</v>
      </c>
      <c r="DA11" s="11">
        <f>SUM(AX22*1000,BB22*100,BU22)</f>
        <v>5085</v>
      </c>
    </row>
    <row r="12" spans="1:105" ht="12.75" customHeight="1" thickBot="1">
      <c r="A12" s="222"/>
      <c r="B12" s="227"/>
      <c r="C12" s="225"/>
      <c r="D12" s="225"/>
      <c r="E12" s="225"/>
      <c r="F12" s="226"/>
      <c r="G12" s="122" t="s">
        <v>10</v>
      </c>
      <c r="H12" s="191"/>
      <c r="I12" s="191"/>
      <c r="J12" s="191"/>
      <c r="K12" s="191"/>
      <c r="L12" s="191"/>
      <c r="M12" s="169">
        <v>1</v>
      </c>
      <c r="N12" s="170"/>
      <c r="O12" s="36" t="s">
        <v>23</v>
      </c>
      <c r="P12" s="170">
        <v>1</v>
      </c>
      <c r="Q12" s="171"/>
      <c r="R12" s="169">
        <v>1</v>
      </c>
      <c r="S12" s="170"/>
      <c r="T12" s="36" t="s">
        <v>8</v>
      </c>
      <c r="U12" s="170">
        <v>0</v>
      </c>
      <c r="V12" s="171"/>
      <c r="W12" s="169">
        <v>2</v>
      </c>
      <c r="X12" s="170"/>
      <c r="Y12" s="36" t="s">
        <v>8</v>
      </c>
      <c r="Z12" s="170">
        <v>1</v>
      </c>
      <c r="AA12" s="171"/>
      <c r="AB12" s="169">
        <v>0</v>
      </c>
      <c r="AC12" s="170"/>
      <c r="AD12" s="36" t="s">
        <v>8</v>
      </c>
      <c r="AE12" s="170">
        <v>0</v>
      </c>
      <c r="AF12" s="171"/>
      <c r="AG12" s="169">
        <v>0</v>
      </c>
      <c r="AH12" s="170"/>
      <c r="AI12" s="36" t="s">
        <v>8</v>
      </c>
      <c r="AJ12" s="170">
        <v>4</v>
      </c>
      <c r="AK12" s="171"/>
      <c r="AL12" s="169">
        <v>3</v>
      </c>
      <c r="AM12" s="170"/>
      <c r="AN12" s="36" t="s">
        <v>8</v>
      </c>
      <c r="AO12" s="170">
        <v>2</v>
      </c>
      <c r="AP12" s="171"/>
      <c r="AQ12" s="169">
        <v>3</v>
      </c>
      <c r="AR12" s="170"/>
      <c r="AS12" s="36" t="s">
        <v>8</v>
      </c>
      <c r="AT12" s="170">
        <v>1</v>
      </c>
      <c r="AU12" s="171"/>
      <c r="AV12" s="154">
        <f>COUNTIF(M13:AU13,"○")</f>
        <v>4</v>
      </c>
      <c r="AW12" s="127"/>
      <c r="AX12" s="127"/>
      <c r="AY12" s="127"/>
      <c r="AZ12" s="127">
        <f>COUNTIF(M13:AU13,"△")</f>
        <v>2</v>
      </c>
      <c r="BA12" s="127"/>
      <c r="BB12" s="127"/>
      <c r="BC12" s="127"/>
      <c r="BD12" s="127">
        <f>COUNTIF(M13:AU13,"●")</f>
        <v>1</v>
      </c>
      <c r="BE12" s="127"/>
      <c r="BF12" s="127"/>
      <c r="BG12" s="127"/>
      <c r="BH12" s="145"/>
      <c r="BI12" s="146"/>
      <c r="BJ12" s="147"/>
      <c r="BK12" s="127">
        <f>SUM(W12,AB12,AG12,AL12,AQ12,R12,M12)</f>
        <v>10</v>
      </c>
      <c r="BL12" s="127"/>
      <c r="BM12" s="127"/>
      <c r="BN12" s="127"/>
      <c r="BO12" s="127">
        <f>SUM(Z12,AE12,AJ12,AO12,AT12,U12,P12)</f>
        <v>9</v>
      </c>
      <c r="BP12" s="127"/>
      <c r="BQ12" s="127"/>
      <c r="BR12" s="127"/>
      <c r="BS12" s="127">
        <f>BK12-BO12</f>
        <v>1</v>
      </c>
      <c r="BT12" s="127"/>
      <c r="BU12" s="127"/>
      <c r="BV12" s="127"/>
      <c r="BW12" s="132"/>
      <c r="BX12" s="133"/>
      <c r="BY12" s="134"/>
      <c r="CD12" s="121">
        <v>3</v>
      </c>
      <c r="CE12" s="12" t="b">
        <f>ISBLANK(H18)</f>
        <v>0</v>
      </c>
      <c r="CF12" s="12" t="b">
        <f>ISBLANK(K18)</f>
        <v>0</v>
      </c>
      <c r="CG12" s="12" t="b">
        <f>ISBLANK(M18)</f>
        <v>0</v>
      </c>
      <c r="CH12" s="12" t="b">
        <f>ISBLANK(P18)</f>
        <v>0</v>
      </c>
      <c r="CI12" s="12"/>
      <c r="CJ12" s="12"/>
      <c r="CK12" s="12" t="b">
        <f>ISBLANK(W18)</f>
        <v>0</v>
      </c>
      <c r="CL12" s="12" t="b">
        <f>ISBLANK(Z18)</f>
        <v>0</v>
      </c>
      <c r="CM12" s="12" t="b">
        <f>ISBLANK(AB18)</f>
        <v>0</v>
      </c>
      <c r="CN12" s="12" t="b">
        <f>ISBLANK(AE18)</f>
        <v>0</v>
      </c>
      <c r="CO12" s="12" t="b">
        <f>ISBLANK(AG18)</f>
        <v>0</v>
      </c>
      <c r="CP12" s="12" t="b">
        <f>ISBLANK(AJ18)</f>
        <v>0</v>
      </c>
      <c r="CQ12" s="12" t="b">
        <f>ISBLANK(AL18)</f>
        <v>0</v>
      </c>
      <c r="CR12" s="12" t="b">
        <f>ISBLANK(AO18)</f>
        <v>0</v>
      </c>
      <c r="CS12" s="12" t="b">
        <f>ISBLANK(AQ18)</f>
        <v>0</v>
      </c>
      <c r="CT12" s="12" t="b">
        <f>ISBLANK(AT18)</f>
        <v>0</v>
      </c>
      <c r="CU12" s="12" t="b">
        <f>ISBLANK(#REF!)</f>
        <v>0</v>
      </c>
      <c r="CV12" s="12" t="b">
        <f>ISBLANK(#REF!)</f>
        <v>0</v>
      </c>
      <c r="CW12" s="12" t="b">
        <f>ISBLANK(#REF!)</f>
        <v>0</v>
      </c>
      <c r="CX12" s="12" t="b">
        <f>ISBLANK(#REF!)</f>
        <v>0</v>
      </c>
      <c r="DA12" s="11">
        <f>SUM(AX26*1000,BB26*100,BU26)</f>
        <v>5199</v>
      </c>
    </row>
    <row r="13" spans="1:105" ht="12.75" customHeight="1" thickBot="1">
      <c r="A13" s="223"/>
      <c r="B13" s="227"/>
      <c r="C13" s="225"/>
      <c r="D13" s="225"/>
      <c r="E13" s="225"/>
      <c r="F13" s="226"/>
      <c r="G13" s="123"/>
      <c r="H13" s="204"/>
      <c r="I13" s="204"/>
      <c r="J13" s="204"/>
      <c r="K13" s="204"/>
      <c r="L13" s="204"/>
      <c r="M13" s="172" t="str">
        <f>IF(AND(CG9,CH9),"",IF(M12&gt;P12,"○",IF(M12=P12,"△","●")))</f>
        <v>△</v>
      </c>
      <c r="N13" s="173"/>
      <c r="O13" s="173"/>
      <c r="P13" s="173"/>
      <c r="Q13" s="174"/>
      <c r="R13" s="172" t="str">
        <f>IF(AND(CI9,CJ9),"",IF(R12&gt;U12,"○",IF(R12=U12,"△","●")))</f>
        <v>○</v>
      </c>
      <c r="S13" s="173"/>
      <c r="T13" s="173"/>
      <c r="U13" s="173"/>
      <c r="V13" s="174"/>
      <c r="W13" s="172" t="str">
        <f>IF(AND(CK9,CL9),"",IF(W12&gt;Z12,"○",IF(W12=Z12,"△","●")))</f>
        <v>○</v>
      </c>
      <c r="X13" s="173"/>
      <c r="Y13" s="173"/>
      <c r="Z13" s="173"/>
      <c r="AA13" s="174"/>
      <c r="AB13" s="172" t="str">
        <f>IF(AND(CM9,CN9),"",IF(AB12&gt;AE12,"○",IF(AB12=AE12,"△","●")))</f>
        <v>△</v>
      </c>
      <c r="AC13" s="173"/>
      <c r="AD13" s="173"/>
      <c r="AE13" s="173"/>
      <c r="AF13" s="174"/>
      <c r="AG13" s="172" t="str">
        <f>IF(AND(CO9,CP9),"",IF(AG12&gt;AJ12,"○",IF(AG12=AJ12,"△","●")))</f>
        <v>●</v>
      </c>
      <c r="AH13" s="173"/>
      <c r="AI13" s="173"/>
      <c r="AJ13" s="173"/>
      <c r="AK13" s="174"/>
      <c r="AL13" s="172" t="str">
        <f>IF(AND(CQ9,CR9),"",IF(AL12&gt;AO12,"○",IF(AL12=AO12,"△","●")))</f>
        <v>○</v>
      </c>
      <c r="AM13" s="173"/>
      <c r="AN13" s="173"/>
      <c r="AO13" s="173"/>
      <c r="AP13" s="174"/>
      <c r="AQ13" s="172" t="str">
        <f>IF(AND(CS9,CT9),"",IF(AQ12&gt;AT12,"○",IF(AQ12=AT12,"△","●")))</f>
        <v>○</v>
      </c>
      <c r="AR13" s="173"/>
      <c r="AS13" s="173"/>
      <c r="AT13" s="173"/>
      <c r="AU13" s="174"/>
      <c r="AV13" s="140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48"/>
      <c r="BI13" s="149"/>
      <c r="BJ13" s="150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35"/>
      <c r="BX13" s="136"/>
      <c r="BY13" s="137"/>
      <c r="CD13" s="121"/>
      <c r="CE13" s="12" t="b">
        <f>ISBLANK(H20)</f>
        <v>0</v>
      </c>
      <c r="CF13" s="12" t="b">
        <f>ISBLANK(K20)</f>
        <v>0</v>
      </c>
      <c r="CG13" s="12" t="b">
        <f>ISBLANK(M20)</f>
        <v>0</v>
      </c>
      <c r="CH13" s="12" t="b">
        <f>ISBLANK(P20)</f>
        <v>0</v>
      </c>
      <c r="CI13" s="12"/>
      <c r="CJ13" s="12"/>
      <c r="CK13" s="12" t="b">
        <f>ISBLANK(W20)</f>
        <v>0</v>
      </c>
      <c r="CL13" s="12" t="b">
        <f>ISBLANK(Z20)</f>
        <v>0</v>
      </c>
      <c r="CM13" s="12" t="b">
        <f>ISBLANK(AB20)</f>
        <v>0</v>
      </c>
      <c r="CN13" s="12" t="b">
        <f>ISBLANK(AE20)</f>
        <v>0</v>
      </c>
      <c r="CO13" s="12" t="b">
        <f>ISBLANK(AG20)</f>
        <v>0</v>
      </c>
      <c r="CP13" s="12" t="b">
        <f>ISBLANK(AJ20)</f>
        <v>0</v>
      </c>
      <c r="CQ13" s="12" t="b">
        <f>ISBLANK(AL20)</f>
        <v>0</v>
      </c>
      <c r="CR13" s="12" t="b">
        <f>ISBLANK(AO20)</f>
        <v>0</v>
      </c>
      <c r="CS13" s="12" t="b">
        <f>ISBLANK(AQ20)</f>
        <v>0</v>
      </c>
      <c r="CT13" s="12" t="b">
        <f>ISBLANK(AT20)</f>
        <v>0</v>
      </c>
      <c r="CU13" s="12" t="b">
        <f>ISBLANK(#REF!)</f>
        <v>0</v>
      </c>
      <c r="CV13" s="12" t="b">
        <f>ISBLANK(#REF!)</f>
        <v>0</v>
      </c>
      <c r="CW13" s="12" t="b">
        <f>ISBLANK(#REF!)</f>
        <v>0</v>
      </c>
      <c r="CX13" s="12" t="b">
        <f>ISBLANK(#REF!)</f>
        <v>0</v>
      </c>
      <c r="DA13" s="11">
        <f>SUM(AX30*1000,BB30*100,BU30)</f>
        <v>12063</v>
      </c>
    </row>
    <row r="14" spans="1:105" ht="12.75" customHeight="1" thickBot="1">
      <c r="A14" s="221">
        <v>2</v>
      </c>
      <c r="B14" s="224" t="str">
        <f>IF(2,'参加チーム一覧'!B2)</f>
        <v>最上中学校</v>
      </c>
      <c r="C14" s="225"/>
      <c r="D14" s="225"/>
      <c r="E14" s="225"/>
      <c r="F14" s="226"/>
      <c r="G14" s="124" t="s">
        <v>9</v>
      </c>
      <c r="H14" s="181">
        <f>IF(CH9,"",P12)</f>
        <v>1</v>
      </c>
      <c r="I14" s="164"/>
      <c r="J14" s="35" t="s">
        <v>8</v>
      </c>
      <c r="K14" s="164">
        <f>IF(CG9,"",M12)</f>
        <v>1</v>
      </c>
      <c r="L14" s="164"/>
      <c r="M14" s="218"/>
      <c r="N14" s="205"/>
      <c r="O14" s="205"/>
      <c r="P14" s="205"/>
      <c r="Q14" s="206"/>
      <c r="R14" s="176" t="s">
        <v>172</v>
      </c>
      <c r="S14" s="164"/>
      <c r="T14" s="35" t="s">
        <v>8</v>
      </c>
      <c r="U14" s="177" t="s">
        <v>172</v>
      </c>
      <c r="V14" s="165"/>
      <c r="W14" s="175">
        <v>4</v>
      </c>
      <c r="X14" s="164"/>
      <c r="Y14" s="35" t="s">
        <v>8</v>
      </c>
      <c r="Z14" s="164">
        <v>1</v>
      </c>
      <c r="AA14" s="165"/>
      <c r="AB14" s="175">
        <v>1</v>
      </c>
      <c r="AC14" s="164"/>
      <c r="AD14" s="35" t="s">
        <v>8</v>
      </c>
      <c r="AE14" s="164">
        <v>2</v>
      </c>
      <c r="AF14" s="165"/>
      <c r="AG14" s="175">
        <v>1</v>
      </c>
      <c r="AH14" s="164"/>
      <c r="AI14" s="35" t="s">
        <v>8</v>
      </c>
      <c r="AJ14" s="164">
        <v>5</v>
      </c>
      <c r="AK14" s="165"/>
      <c r="AL14" s="175">
        <v>0</v>
      </c>
      <c r="AM14" s="164"/>
      <c r="AN14" s="35" t="s">
        <v>8</v>
      </c>
      <c r="AO14" s="164">
        <v>4</v>
      </c>
      <c r="AP14" s="165"/>
      <c r="AQ14" s="176" t="s">
        <v>172</v>
      </c>
      <c r="AR14" s="164"/>
      <c r="AS14" s="35" t="s">
        <v>8</v>
      </c>
      <c r="AT14" s="177" t="s">
        <v>173</v>
      </c>
      <c r="AU14" s="165"/>
      <c r="AV14" s="153">
        <f>COUNTIF(H15:AU15,"○")</f>
        <v>2</v>
      </c>
      <c r="AW14" s="126"/>
      <c r="AX14" s="127">
        <f>SUM(AV14:AW17)</f>
        <v>5</v>
      </c>
      <c r="AY14" s="127"/>
      <c r="AZ14" s="126">
        <f>COUNTIF(H15:AU15,"△")</f>
        <v>2</v>
      </c>
      <c r="BA14" s="126"/>
      <c r="BB14" s="126">
        <f>SUM(AZ14:BA17)</f>
        <v>3</v>
      </c>
      <c r="BC14" s="126"/>
      <c r="BD14" s="126">
        <f>COUNTIF(H15:AU15,"●")</f>
        <v>3</v>
      </c>
      <c r="BE14" s="126"/>
      <c r="BF14" s="126">
        <f>SUM(BD14:BE17)</f>
        <v>6</v>
      </c>
      <c r="BG14" s="126"/>
      <c r="BH14" s="142">
        <f>SUM(AX14*3,BB14)</f>
        <v>18</v>
      </c>
      <c r="BI14" s="143"/>
      <c r="BJ14" s="144"/>
      <c r="BK14" s="151">
        <f>SUM(H14,W14,AB14,AG14,AL14,AQ14,R14,M14)</f>
        <v>7</v>
      </c>
      <c r="BL14" s="126"/>
      <c r="BM14" s="126">
        <f>SUM(BK14:BL17)</f>
        <v>24</v>
      </c>
      <c r="BN14" s="126"/>
      <c r="BO14" s="151">
        <f>SUM(K14,Z14,AE14,AJ14,AO14,AT14,U14,P14)</f>
        <v>13</v>
      </c>
      <c r="BP14" s="126"/>
      <c r="BQ14" s="126">
        <f>SUM(BO14:BP17)</f>
        <v>26</v>
      </c>
      <c r="BR14" s="126"/>
      <c r="BS14" s="151">
        <f>BK14-BO14</f>
        <v>-6</v>
      </c>
      <c r="BT14" s="126"/>
      <c r="BU14" s="126">
        <f>BM14-BQ14</f>
        <v>-2</v>
      </c>
      <c r="BV14" s="126"/>
      <c r="BW14" s="129">
        <v>4</v>
      </c>
      <c r="BX14" s="130"/>
      <c r="BY14" s="131"/>
      <c r="CD14" s="121">
        <v>4</v>
      </c>
      <c r="CE14" s="12" t="b">
        <f>ISBLANK(H22)</f>
        <v>0</v>
      </c>
      <c r="CF14" s="12" t="b">
        <f>ISBLANK(K22)</f>
        <v>0</v>
      </c>
      <c r="CG14" s="12" t="b">
        <f>ISBLANK(M22)</f>
        <v>0</v>
      </c>
      <c r="CH14" s="12" t="b">
        <f>ISBLANK(P22)</f>
        <v>0</v>
      </c>
      <c r="CI14" s="12" t="b">
        <f>ISBLANK(R22)</f>
        <v>0</v>
      </c>
      <c r="CJ14" s="12" t="b">
        <f>ISBLANK(U22)</f>
        <v>0</v>
      </c>
      <c r="CK14" s="12"/>
      <c r="CL14" s="12"/>
      <c r="CM14" s="12" t="b">
        <f>ISBLANK(AB22)</f>
        <v>0</v>
      </c>
      <c r="CN14" s="12" t="b">
        <f>ISBLANK(AE22)</f>
        <v>0</v>
      </c>
      <c r="CO14" s="12" t="b">
        <f>ISBLANK(AG22)</f>
        <v>0</v>
      </c>
      <c r="CP14" s="12" t="b">
        <f>ISBLANK(AJ22)</f>
        <v>0</v>
      </c>
      <c r="CQ14" s="12" t="b">
        <f>ISBLANK(AL22)</f>
        <v>0</v>
      </c>
      <c r="CR14" s="12" t="b">
        <f>ISBLANK(AO22)</f>
        <v>0</v>
      </c>
      <c r="CS14" s="12" t="b">
        <f>ISBLANK(AQ22)</f>
        <v>0</v>
      </c>
      <c r="CT14" s="12" t="b">
        <f>ISBLANK(AT22)</f>
        <v>0</v>
      </c>
      <c r="CU14" s="12" t="b">
        <f>ISBLANK(#REF!)</f>
        <v>0</v>
      </c>
      <c r="CV14" s="12" t="b">
        <f>ISBLANK(#REF!)</f>
        <v>0</v>
      </c>
      <c r="CW14" s="12" t="b">
        <f>ISBLANK(#REF!)</f>
        <v>0</v>
      </c>
      <c r="CX14" s="12" t="b">
        <f>ISBLANK(#REF!)</f>
        <v>0</v>
      </c>
      <c r="DA14" s="11">
        <f>SUM(AX34*1000,BB34*100,BU34)</f>
        <v>12151</v>
      </c>
    </row>
    <row r="15" spans="1:105" ht="12.75" customHeight="1" thickBot="1">
      <c r="A15" s="222"/>
      <c r="B15" s="227"/>
      <c r="C15" s="225"/>
      <c r="D15" s="225"/>
      <c r="E15" s="225"/>
      <c r="F15" s="226"/>
      <c r="G15" s="125"/>
      <c r="H15" s="182" t="str">
        <f>IF(AND(CE29,CF29),IF(H14&gt;K14,"○",IF(H14=K14,"△",IF(H14&lt;K14,"●"))),"")</f>
        <v>△</v>
      </c>
      <c r="I15" s="167"/>
      <c r="J15" s="167"/>
      <c r="K15" s="167"/>
      <c r="L15" s="167"/>
      <c r="M15" s="219"/>
      <c r="N15" s="191"/>
      <c r="O15" s="191"/>
      <c r="P15" s="191"/>
      <c r="Q15" s="207"/>
      <c r="R15" s="166" t="str">
        <f>IF(AND(CI10,CJ10),"",IF(R14&gt;U14,"○",IF(R14=U14,"△","●")))</f>
        <v>△</v>
      </c>
      <c r="S15" s="167"/>
      <c r="T15" s="167"/>
      <c r="U15" s="167"/>
      <c r="V15" s="168"/>
      <c r="W15" s="166" t="str">
        <f>IF(AND(CK10,CL10),"",IF(W14&gt;Z14,"○",IF(W14=Z14,"△","●")))</f>
        <v>○</v>
      </c>
      <c r="X15" s="167"/>
      <c r="Y15" s="167"/>
      <c r="Z15" s="167"/>
      <c r="AA15" s="168"/>
      <c r="AB15" s="166" t="str">
        <f>IF(AND(CM10,CN10),"",IF(AB14&gt;AE14,"○",IF(AB14=AE14,"△","●")))</f>
        <v>●</v>
      </c>
      <c r="AC15" s="167"/>
      <c r="AD15" s="167"/>
      <c r="AE15" s="167"/>
      <c r="AF15" s="168"/>
      <c r="AG15" s="166" t="str">
        <f>IF(AND(CO10,CP10),"",IF(AG14&gt;AJ14,"○",IF(AG14=AJ14,"△","●")))</f>
        <v>●</v>
      </c>
      <c r="AH15" s="167"/>
      <c r="AI15" s="167"/>
      <c r="AJ15" s="167"/>
      <c r="AK15" s="168"/>
      <c r="AL15" s="166" t="str">
        <f>IF(AND(CQ10,CR10),"",IF(AL14&gt;AO14,"○",IF(AL14=AO14,"△","●")))</f>
        <v>●</v>
      </c>
      <c r="AM15" s="167"/>
      <c r="AN15" s="167"/>
      <c r="AO15" s="167"/>
      <c r="AP15" s="168"/>
      <c r="AQ15" s="166" t="str">
        <f>IF(AND(CS10,CT10),"",IF(AQ14&gt;AT14,"○",IF(AQ14=AT14,"△","●")))</f>
        <v>○</v>
      </c>
      <c r="AR15" s="167"/>
      <c r="AS15" s="167"/>
      <c r="AT15" s="167"/>
      <c r="AU15" s="168"/>
      <c r="AV15" s="154"/>
      <c r="AW15" s="127"/>
      <c r="AX15" s="127"/>
      <c r="AY15" s="127"/>
      <c r="AZ15" s="155"/>
      <c r="BA15" s="155"/>
      <c r="BB15" s="127"/>
      <c r="BC15" s="127"/>
      <c r="BD15" s="127"/>
      <c r="BE15" s="127"/>
      <c r="BF15" s="127"/>
      <c r="BG15" s="127"/>
      <c r="BH15" s="145"/>
      <c r="BI15" s="146"/>
      <c r="BJ15" s="147"/>
      <c r="BK15" s="127"/>
      <c r="BL15" s="127"/>
      <c r="BM15" s="127"/>
      <c r="BN15" s="127"/>
      <c r="BO15" s="127"/>
      <c r="BP15" s="127"/>
      <c r="BQ15" s="127"/>
      <c r="BR15" s="127"/>
      <c r="BS15" s="152"/>
      <c r="BT15" s="152"/>
      <c r="BU15" s="127"/>
      <c r="BV15" s="127"/>
      <c r="BW15" s="132"/>
      <c r="BX15" s="133"/>
      <c r="BY15" s="134"/>
      <c r="CD15" s="121"/>
      <c r="CE15" s="12" t="b">
        <f>ISBLANK(H24)</f>
        <v>0</v>
      </c>
      <c r="CF15" s="12" t="b">
        <f>ISBLANK(K24)</f>
        <v>0</v>
      </c>
      <c r="CG15" s="12" t="b">
        <f>ISBLANK(M24)</f>
        <v>0</v>
      </c>
      <c r="CH15" s="12" t="b">
        <f>ISBLANK(P24)</f>
        <v>0</v>
      </c>
      <c r="CI15" s="12" t="b">
        <f>ISBLANK(R24)</f>
        <v>0</v>
      </c>
      <c r="CJ15" s="12" t="b">
        <f>ISBLANK(U24)</f>
        <v>0</v>
      </c>
      <c r="CK15" s="12"/>
      <c r="CL15" s="12"/>
      <c r="CM15" s="12" t="b">
        <f>ISBLANK(AB24)</f>
        <v>0</v>
      </c>
      <c r="CN15" s="12" t="b">
        <f>ISBLANK(AE24)</f>
        <v>0</v>
      </c>
      <c r="CO15" s="12" t="b">
        <f>ISBLANK(AG24)</f>
        <v>0</v>
      </c>
      <c r="CP15" s="12" t="b">
        <f>ISBLANK(AJ24)</f>
        <v>0</v>
      </c>
      <c r="CQ15" s="12" t="b">
        <f>ISBLANK(AL24)</f>
        <v>0</v>
      </c>
      <c r="CR15" s="12" t="b">
        <f>ISBLANK(AO24)</f>
        <v>0</v>
      </c>
      <c r="CS15" s="12" t="b">
        <f>ISBLANK(AQ24)</f>
        <v>0</v>
      </c>
      <c r="CT15" s="12" t="b">
        <f>ISBLANK(AT24)</f>
        <v>0</v>
      </c>
      <c r="CU15" s="12" t="b">
        <f>ISBLANK(#REF!)</f>
        <v>0</v>
      </c>
      <c r="CV15" s="12" t="b">
        <f>ISBLANK(#REF!)</f>
        <v>0</v>
      </c>
      <c r="CW15" s="12" t="b">
        <f>ISBLANK(#REF!)</f>
        <v>0</v>
      </c>
      <c r="CX15" s="12" t="b">
        <f>ISBLANK(#REF!)</f>
        <v>0</v>
      </c>
      <c r="DA15" s="11">
        <f>SUM(AX38*1000,BB38*100,BU38)</f>
        <v>-92</v>
      </c>
    </row>
    <row r="16" spans="1:105" ht="12.75" customHeight="1" thickBot="1">
      <c r="A16" s="222"/>
      <c r="B16" s="227"/>
      <c r="C16" s="225"/>
      <c r="D16" s="225"/>
      <c r="E16" s="225"/>
      <c r="F16" s="226"/>
      <c r="G16" s="122" t="s">
        <v>10</v>
      </c>
      <c r="H16" s="183">
        <f>IF(CH8,"",P10)</f>
        <v>0</v>
      </c>
      <c r="I16" s="170"/>
      <c r="J16" s="36" t="s">
        <v>8</v>
      </c>
      <c r="K16" s="170">
        <f>IF(CG8,"",M10)</f>
        <v>1</v>
      </c>
      <c r="L16" s="170"/>
      <c r="M16" s="219"/>
      <c r="N16" s="191"/>
      <c r="O16" s="191"/>
      <c r="P16" s="191"/>
      <c r="Q16" s="207"/>
      <c r="R16" s="169">
        <v>5</v>
      </c>
      <c r="S16" s="170"/>
      <c r="T16" s="36" t="s">
        <v>8</v>
      </c>
      <c r="U16" s="170">
        <v>1</v>
      </c>
      <c r="V16" s="171"/>
      <c r="W16" s="169">
        <v>3</v>
      </c>
      <c r="X16" s="170"/>
      <c r="Y16" s="36" t="s">
        <v>8</v>
      </c>
      <c r="Z16" s="170">
        <v>1</v>
      </c>
      <c r="AA16" s="171"/>
      <c r="AB16" s="169">
        <v>0</v>
      </c>
      <c r="AC16" s="170"/>
      <c r="AD16" s="36" t="s">
        <v>8</v>
      </c>
      <c r="AE16" s="170">
        <v>7</v>
      </c>
      <c r="AF16" s="171"/>
      <c r="AG16" s="169">
        <v>0</v>
      </c>
      <c r="AH16" s="170"/>
      <c r="AI16" s="36" t="s">
        <v>8</v>
      </c>
      <c r="AJ16" s="170">
        <v>2</v>
      </c>
      <c r="AK16" s="171"/>
      <c r="AL16" s="169">
        <v>1</v>
      </c>
      <c r="AM16" s="170"/>
      <c r="AN16" s="36" t="s">
        <v>8</v>
      </c>
      <c r="AO16" s="170">
        <v>1</v>
      </c>
      <c r="AP16" s="171"/>
      <c r="AQ16" s="169">
        <v>8</v>
      </c>
      <c r="AR16" s="170"/>
      <c r="AS16" s="36" t="s">
        <v>8</v>
      </c>
      <c r="AT16" s="170">
        <v>0</v>
      </c>
      <c r="AU16" s="171"/>
      <c r="AV16" s="138">
        <f>COUNTIF(H17:AU17,"○")</f>
        <v>3</v>
      </c>
      <c r="AW16" s="139"/>
      <c r="AX16" s="127"/>
      <c r="AY16" s="127"/>
      <c r="AZ16" s="127">
        <f>COUNTIF(H17:AU17,"△")</f>
        <v>1</v>
      </c>
      <c r="BA16" s="127"/>
      <c r="BB16" s="127"/>
      <c r="BC16" s="127"/>
      <c r="BD16" s="139">
        <f>COUNTIF(H17:AU17,"●")</f>
        <v>3</v>
      </c>
      <c r="BE16" s="139"/>
      <c r="BF16" s="127"/>
      <c r="BG16" s="127"/>
      <c r="BH16" s="145"/>
      <c r="BI16" s="146"/>
      <c r="BJ16" s="147"/>
      <c r="BK16" s="141">
        <f>SUM(H16,W16,AB16,AG16,AL16,AQ16,R16,M16)</f>
        <v>17</v>
      </c>
      <c r="BL16" s="139"/>
      <c r="BM16" s="127"/>
      <c r="BN16" s="127"/>
      <c r="BO16" s="141">
        <f>SUM(K16,Z16,AE16,AJ16,AO16,AT16,U16,P16)</f>
        <v>13</v>
      </c>
      <c r="BP16" s="139"/>
      <c r="BQ16" s="127"/>
      <c r="BR16" s="127"/>
      <c r="BS16" s="127">
        <f>BK16-BO16</f>
        <v>4</v>
      </c>
      <c r="BT16" s="127"/>
      <c r="BU16" s="127"/>
      <c r="BV16" s="127"/>
      <c r="BW16" s="132"/>
      <c r="BX16" s="133"/>
      <c r="BY16" s="134"/>
      <c r="CD16" s="121">
        <v>5</v>
      </c>
      <c r="CE16" s="12" t="b">
        <f>ISBLANK(H26)</f>
        <v>0</v>
      </c>
      <c r="CF16" s="12" t="b">
        <f>ISBLANK(K26)</f>
        <v>0</v>
      </c>
      <c r="CG16" s="12" t="b">
        <f>ISBLANK(M26)</f>
        <v>0</v>
      </c>
      <c r="CH16" s="12" t="b">
        <f>ISBLANK(P26)</f>
        <v>0</v>
      </c>
      <c r="CI16" s="12" t="b">
        <f>ISBLANK(R26)</f>
        <v>0</v>
      </c>
      <c r="CJ16" s="12" t="b">
        <f>ISBLANK(U26)</f>
        <v>0</v>
      </c>
      <c r="CK16" s="12" t="b">
        <f>ISBLANK(W26)</f>
        <v>0</v>
      </c>
      <c r="CL16" s="12" t="b">
        <f>ISBLANK(Z26)</f>
        <v>0</v>
      </c>
      <c r="CM16" s="12"/>
      <c r="CN16" s="12"/>
      <c r="CO16" s="12" t="b">
        <f>ISBLANK(AG26)</f>
        <v>0</v>
      </c>
      <c r="CP16" s="12" t="b">
        <f>ISBLANK(AJ26)</f>
        <v>0</v>
      </c>
      <c r="CQ16" s="12" t="b">
        <f>ISBLANK(AL26)</f>
        <v>0</v>
      </c>
      <c r="CR16" s="12" t="b">
        <f>ISBLANK(AO26)</f>
        <v>0</v>
      </c>
      <c r="CS16" s="12" t="b">
        <f>ISBLANK(AQ26)</f>
        <v>0</v>
      </c>
      <c r="CT16" s="12" t="b">
        <f>ISBLANK(AT26)</f>
        <v>0</v>
      </c>
      <c r="CU16" s="12" t="b">
        <f>ISBLANK(#REF!)</f>
        <v>0</v>
      </c>
      <c r="CV16" s="12" t="b">
        <f>ISBLANK(#REF!)</f>
        <v>0</v>
      </c>
      <c r="CW16" s="12" t="b">
        <f>ISBLANK(#REF!)</f>
        <v>0</v>
      </c>
      <c r="CX16" s="12" t="b">
        <f>ISBLANK(#REF!)</f>
        <v>0</v>
      </c>
      <c r="DA16" s="11" t="e">
        <f>SUM(#REF!*1000,#REF!*100,#REF!)</f>
        <v>#REF!</v>
      </c>
    </row>
    <row r="17" spans="1:105" ht="12.75" customHeight="1" thickBot="1">
      <c r="A17" s="223"/>
      <c r="B17" s="227"/>
      <c r="C17" s="225"/>
      <c r="D17" s="225"/>
      <c r="E17" s="225"/>
      <c r="F17" s="226"/>
      <c r="G17" s="123"/>
      <c r="H17" s="180" t="str">
        <f>IF(AND(CE30,CF30),IF(H16&gt;K16,"○",IF(H16=K16,"△","●")),"")</f>
        <v>●</v>
      </c>
      <c r="I17" s="173"/>
      <c r="J17" s="173"/>
      <c r="K17" s="173"/>
      <c r="L17" s="173"/>
      <c r="M17" s="220"/>
      <c r="N17" s="204"/>
      <c r="O17" s="204"/>
      <c r="P17" s="204"/>
      <c r="Q17" s="208"/>
      <c r="R17" s="172" t="str">
        <f>IF(AND(CI11,CJ11),"",IF(R16&gt;U16,"○",IF(R16=U16,"△","●")))</f>
        <v>○</v>
      </c>
      <c r="S17" s="173"/>
      <c r="T17" s="173"/>
      <c r="U17" s="173"/>
      <c r="V17" s="174"/>
      <c r="W17" s="172" t="str">
        <f>IF(AND(CK11,CL11),"",IF(W16&gt;Z16,"○",IF(W16=Z16,"△","●")))</f>
        <v>○</v>
      </c>
      <c r="X17" s="173"/>
      <c r="Y17" s="173"/>
      <c r="Z17" s="173"/>
      <c r="AA17" s="174"/>
      <c r="AB17" s="172" t="str">
        <f>IF(AND(CM11,CN11),"",IF(AB16&gt;AE16,"○",IF(AB16=AE16,"△","●")))</f>
        <v>●</v>
      </c>
      <c r="AC17" s="173"/>
      <c r="AD17" s="173"/>
      <c r="AE17" s="173"/>
      <c r="AF17" s="174"/>
      <c r="AG17" s="172" t="str">
        <f>IF(AND(CO11,CP11),"",IF(AG16&gt;AJ16,"○",IF(AG16=AJ16,"△","●")))</f>
        <v>●</v>
      </c>
      <c r="AH17" s="173"/>
      <c r="AI17" s="173"/>
      <c r="AJ17" s="173"/>
      <c r="AK17" s="174"/>
      <c r="AL17" s="172" t="str">
        <f>IF(AND(CQ11,CR11),"",IF(AL16&gt;AO16,"○",IF(AL16=AO16,"△","●")))</f>
        <v>△</v>
      </c>
      <c r="AM17" s="173"/>
      <c r="AN17" s="173"/>
      <c r="AO17" s="173"/>
      <c r="AP17" s="174"/>
      <c r="AQ17" s="172" t="str">
        <f>IF(AND(CS11,CT11),"",IF(AQ16&gt;AT16,"○",IF(AQ16=AT16,"△","●")))</f>
        <v>○</v>
      </c>
      <c r="AR17" s="173"/>
      <c r="AS17" s="173"/>
      <c r="AT17" s="173"/>
      <c r="AU17" s="174"/>
      <c r="AV17" s="140"/>
      <c r="AW17" s="128"/>
      <c r="AX17" s="128"/>
      <c r="AY17" s="128"/>
      <c r="AZ17" s="152"/>
      <c r="BA17" s="152"/>
      <c r="BB17" s="128"/>
      <c r="BC17" s="128"/>
      <c r="BD17" s="128"/>
      <c r="BE17" s="128"/>
      <c r="BF17" s="128"/>
      <c r="BG17" s="128"/>
      <c r="BH17" s="148"/>
      <c r="BI17" s="149"/>
      <c r="BJ17" s="150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35"/>
      <c r="BX17" s="136"/>
      <c r="BY17" s="137"/>
      <c r="CD17" s="121"/>
      <c r="CE17" s="12" t="b">
        <f>ISBLANK(H28)</f>
        <v>0</v>
      </c>
      <c r="CF17" s="12" t="b">
        <f>ISBLANK(K28)</f>
        <v>0</v>
      </c>
      <c r="CG17" s="12" t="b">
        <f>ISBLANK(M28)</f>
        <v>0</v>
      </c>
      <c r="CH17" s="12" t="b">
        <f>ISBLANK(P28)</f>
        <v>0</v>
      </c>
      <c r="CI17" s="12" t="b">
        <f>ISBLANK(R28)</f>
        <v>0</v>
      </c>
      <c r="CJ17" s="12" t="b">
        <f>ISBLANK(U28)</f>
        <v>0</v>
      </c>
      <c r="CK17" s="12" t="b">
        <f>ISBLANK(W28)</f>
        <v>0</v>
      </c>
      <c r="CL17" s="12" t="b">
        <f>ISBLANK(Z28)</f>
        <v>0</v>
      </c>
      <c r="CM17" s="12"/>
      <c r="CN17" s="12"/>
      <c r="CO17" s="12" t="b">
        <f>ISBLANK(AG28)</f>
        <v>0</v>
      </c>
      <c r="CP17" s="12" t="b">
        <f>ISBLANK(AJ28)</f>
        <v>0</v>
      </c>
      <c r="CQ17" s="12" t="b">
        <f>ISBLANK(AL28)</f>
        <v>0</v>
      </c>
      <c r="CR17" s="12" t="b">
        <f>ISBLANK(AO28)</f>
        <v>0</v>
      </c>
      <c r="CS17" s="12" t="b">
        <f>ISBLANK(AQ28)</f>
        <v>0</v>
      </c>
      <c r="CT17" s="12" t="b">
        <f>ISBLANK(AT28)</f>
        <v>0</v>
      </c>
      <c r="CU17" s="12" t="b">
        <f>ISBLANK(#REF!)</f>
        <v>0</v>
      </c>
      <c r="CV17" s="12" t="b">
        <f>ISBLANK(#REF!)</f>
        <v>0</v>
      </c>
      <c r="CW17" s="12" t="b">
        <f>ISBLANK(#REF!)</f>
        <v>0</v>
      </c>
      <c r="CX17" s="12" t="b">
        <f>ISBLANK(#REF!)</f>
        <v>0</v>
      </c>
      <c r="DA17" s="11" t="e">
        <f>SUM(#REF!*1000,#REF!*100,#REF!)</f>
        <v>#REF!</v>
      </c>
    </row>
    <row r="18" spans="1:102" ht="12.75" customHeight="1" thickBot="1">
      <c r="A18" s="222">
        <v>3</v>
      </c>
      <c r="B18" s="228" t="str">
        <f>IF(3,'参加チーム一覧'!B3)</f>
        <v>三川中学校</v>
      </c>
      <c r="C18" s="173"/>
      <c r="D18" s="173"/>
      <c r="E18" s="173"/>
      <c r="F18" s="229"/>
      <c r="G18" s="122" t="s">
        <v>9</v>
      </c>
      <c r="H18" s="170">
        <f>IF(CJ9,"",U12)</f>
        <v>0</v>
      </c>
      <c r="I18" s="170"/>
      <c r="J18" s="34" t="s">
        <v>8</v>
      </c>
      <c r="K18" s="170">
        <f>IF(CI9,"",R12)</f>
        <v>1</v>
      </c>
      <c r="L18" s="170"/>
      <c r="M18" s="169">
        <v>1</v>
      </c>
      <c r="N18" s="170"/>
      <c r="O18" s="34" t="s">
        <v>8</v>
      </c>
      <c r="P18" s="170">
        <v>5</v>
      </c>
      <c r="Q18" s="171"/>
      <c r="R18" s="191"/>
      <c r="S18" s="191"/>
      <c r="T18" s="191"/>
      <c r="U18" s="191"/>
      <c r="V18" s="191"/>
      <c r="W18" s="169">
        <v>3</v>
      </c>
      <c r="X18" s="170"/>
      <c r="Y18" s="34" t="s">
        <v>8</v>
      </c>
      <c r="Z18" s="170">
        <v>2</v>
      </c>
      <c r="AA18" s="171"/>
      <c r="AB18" s="169">
        <v>1</v>
      </c>
      <c r="AC18" s="170"/>
      <c r="AD18" s="34" t="s">
        <v>8</v>
      </c>
      <c r="AE18" s="170">
        <v>2</v>
      </c>
      <c r="AF18" s="171"/>
      <c r="AG18" s="169">
        <v>0</v>
      </c>
      <c r="AH18" s="170"/>
      <c r="AI18" s="34" t="s">
        <v>8</v>
      </c>
      <c r="AJ18" s="170">
        <v>5</v>
      </c>
      <c r="AK18" s="171"/>
      <c r="AL18" s="169">
        <v>0</v>
      </c>
      <c r="AM18" s="170"/>
      <c r="AN18" s="34" t="s">
        <v>8</v>
      </c>
      <c r="AO18" s="170">
        <v>2</v>
      </c>
      <c r="AP18" s="171"/>
      <c r="AQ18" s="186">
        <v>7</v>
      </c>
      <c r="AR18" s="170"/>
      <c r="AS18" s="34" t="s">
        <v>8</v>
      </c>
      <c r="AT18" s="187">
        <v>2</v>
      </c>
      <c r="AU18" s="171"/>
      <c r="AV18" s="153">
        <f>COUNTIF(H19:AU19,"○")</f>
        <v>2</v>
      </c>
      <c r="AW18" s="126"/>
      <c r="AX18" s="127">
        <f>SUM(AV18:AW21)</f>
        <v>3</v>
      </c>
      <c r="AY18" s="127"/>
      <c r="AZ18" s="126">
        <f>COUNTIF(H19:AU19,"△")</f>
        <v>0</v>
      </c>
      <c r="BA18" s="126"/>
      <c r="BB18" s="127">
        <f>SUM(AZ18:BA21)</f>
        <v>3</v>
      </c>
      <c r="BC18" s="127"/>
      <c r="BD18" s="126">
        <f>COUNTIF(H19:AU19,"●")</f>
        <v>5</v>
      </c>
      <c r="BE18" s="126"/>
      <c r="BF18" s="127">
        <f>SUM(BD18:BE21)</f>
        <v>8</v>
      </c>
      <c r="BG18" s="127"/>
      <c r="BH18" s="142">
        <f>SUM(AX18*3,BB18)</f>
        <v>12</v>
      </c>
      <c r="BI18" s="143"/>
      <c r="BJ18" s="144"/>
      <c r="BK18" s="151">
        <f>SUM(H18,W18,AB18,AG18,AL18,AQ18,R18,M18)</f>
        <v>12</v>
      </c>
      <c r="BL18" s="126"/>
      <c r="BM18" s="127">
        <f>SUM(BK18:BL21)</f>
        <v>20</v>
      </c>
      <c r="BN18" s="127"/>
      <c r="BO18" s="151">
        <f>SUM(K18,Z18,AE18,AJ18,AO18,AT18,U18,P18)</f>
        <v>19</v>
      </c>
      <c r="BP18" s="126"/>
      <c r="BQ18" s="127">
        <f>SUM(BO18:BP21)</f>
        <v>38</v>
      </c>
      <c r="BR18" s="127"/>
      <c r="BS18" s="127">
        <f>BK18-BO18</f>
        <v>-7</v>
      </c>
      <c r="BT18" s="127"/>
      <c r="BU18" s="127">
        <f>BM18-BQ18</f>
        <v>-18</v>
      </c>
      <c r="BV18" s="127"/>
      <c r="BW18" s="132">
        <v>7</v>
      </c>
      <c r="BX18" s="133"/>
      <c r="BY18" s="134"/>
      <c r="CD18" s="121">
        <v>6</v>
      </c>
      <c r="CE18" s="12" t="b">
        <f>ISBLANK(H30)</f>
        <v>0</v>
      </c>
      <c r="CF18" s="12" t="b">
        <f>ISBLANK(K30)</f>
        <v>0</v>
      </c>
      <c r="CG18" s="12" t="b">
        <f>ISBLANK(M30)</f>
        <v>0</v>
      </c>
      <c r="CH18" s="12" t="b">
        <f>ISBLANK(P30)</f>
        <v>0</v>
      </c>
      <c r="CI18" s="12" t="b">
        <f>ISBLANK(R30)</f>
        <v>0</v>
      </c>
      <c r="CJ18" s="12" t="b">
        <f>ISBLANK(U30)</f>
        <v>0</v>
      </c>
      <c r="CK18" s="12" t="b">
        <f>ISBLANK(W30)</f>
        <v>0</v>
      </c>
      <c r="CL18" s="12" t="b">
        <f>ISBLANK(Z30)</f>
        <v>0</v>
      </c>
      <c r="CM18" s="12" t="b">
        <f>ISBLANK(AB30)</f>
        <v>0</v>
      </c>
      <c r="CN18" s="12" t="b">
        <f>ISBLANK(AE30)</f>
        <v>0</v>
      </c>
      <c r="CO18" s="12"/>
      <c r="CP18" s="12"/>
      <c r="CQ18" s="12" t="b">
        <f>ISBLANK(AL30)</f>
        <v>0</v>
      </c>
      <c r="CR18" s="12" t="b">
        <f>ISBLANK(AO30)</f>
        <v>0</v>
      </c>
      <c r="CS18" s="12" t="b">
        <f>ISBLANK(AQ30)</f>
        <v>0</v>
      </c>
      <c r="CT18" s="12" t="b">
        <f>ISBLANK(AT30)</f>
        <v>0</v>
      </c>
      <c r="CU18" s="12" t="b">
        <f>ISBLANK(#REF!)</f>
        <v>0</v>
      </c>
      <c r="CV18" s="12" t="b">
        <f>ISBLANK(#REF!)</f>
        <v>0</v>
      </c>
      <c r="CW18" s="12" t="b">
        <f>ISBLANK(#REF!)</f>
        <v>0</v>
      </c>
      <c r="CX18" s="12" t="b">
        <f>ISBLANK(#REF!)</f>
        <v>0</v>
      </c>
    </row>
    <row r="19" spans="1:102" ht="12.75" customHeight="1" thickBot="1">
      <c r="A19" s="222"/>
      <c r="B19" s="227"/>
      <c r="C19" s="225"/>
      <c r="D19" s="225"/>
      <c r="E19" s="225"/>
      <c r="F19" s="226"/>
      <c r="G19" s="125"/>
      <c r="H19" s="182" t="str">
        <f>IF(AND(CE31,CF31),IF(H18&gt;K18,"○",IF(H18=K18,"△",IF(H18&lt;K18,"●"))),"")</f>
        <v>●</v>
      </c>
      <c r="I19" s="167"/>
      <c r="J19" s="167"/>
      <c r="K19" s="167"/>
      <c r="L19" s="167"/>
      <c r="M19" s="166" t="str">
        <f>IF(AND(CG31,CH31),IF(M18&gt;P18,"○",IF(M18=P18,"△",IF(M18&lt;P18,"●"))),"")</f>
        <v>●</v>
      </c>
      <c r="N19" s="167"/>
      <c r="O19" s="167"/>
      <c r="P19" s="167"/>
      <c r="Q19" s="168"/>
      <c r="R19" s="191"/>
      <c r="S19" s="191"/>
      <c r="T19" s="191"/>
      <c r="U19" s="191"/>
      <c r="V19" s="191"/>
      <c r="W19" s="166" t="str">
        <f>IF(AND(CK12,CL12),"",IF(W18&gt;Z18,"○",IF(W18=Z18,"△","●")))</f>
        <v>○</v>
      </c>
      <c r="X19" s="167"/>
      <c r="Y19" s="167"/>
      <c r="Z19" s="167"/>
      <c r="AA19" s="168"/>
      <c r="AB19" s="166" t="str">
        <f>IF(AND(CM12,CN12),"",IF(AB18&gt;AE18,"○",IF(AB18=AE18,"△","●")))</f>
        <v>●</v>
      </c>
      <c r="AC19" s="167"/>
      <c r="AD19" s="167"/>
      <c r="AE19" s="167"/>
      <c r="AF19" s="168"/>
      <c r="AG19" s="166" t="str">
        <f>IF(AND(CO12,CP12),"",IF(AG18&gt;AJ18,"○",IF(AG18=AJ18,"△","●")))</f>
        <v>●</v>
      </c>
      <c r="AH19" s="167"/>
      <c r="AI19" s="167"/>
      <c r="AJ19" s="167"/>
      <c r="AK19" s="168"/>
      <c r="AL19" s="166" t="str">
        <f>IF(AND(CQ12,CR12),"",IF(AL18&gt;AO18,"○",IF(AL18=AO18,"△","●")))</f>
        <v>●</v>
      </c>
      <c r="AM19" s="167"/>
      <c r="AN19" s="167"/>
      <c r="AO19" s="167"/>
      <c r="AP19" s="168"/>
      <c r="AQ19" s="166" t="str">
        <f>IF(AND(CS12,CT12),"",IF(AQ18&gt;AT18,"○",IF(AQ18=AT18,"△","●")))</f>
        <v>○</v>
      </c>
      <c r="AR19" s="167"/>
      <c r="AS19" s="167"/>
      <c r="AT19" s="167"/>
      <c r="AU19" s="168"/>
      <c r="AV19" s="154"/>
      <c r="AW19" s="127"/>
      <c r="AX19" s="127"/>
      <c r="AY19" s="127"/>
      <c r="AZ19" s="155"/>
      <c r="BA19" s="155"/>
      <c r="BB19" s="127"/>
      <c r="BC19" s="127"/>
      <c r="BD19" s="127"/>
      <c r="BE19" s="127"/>
      <c r="BF19" s="127"/>
      <c r="BG19" s="127"/>
      <c r="BH19" s="145"/>
      <c r="BI19" s="146"/>
      <c r="BJ19" s="147"/>
      <c r="BK19" s="127"/>
      <c r="BL19" s="127"/>
      <c r="BM19" s="127"/>
      <c r="BN19" s="127"/>
      <c r="BO19" s="127"/>
      <c r="BP19" s="127"/>
      <c r="BQ19" s="127"/>
      <c r="BR19" s="127"/>
      <c r="BS19" s="152"/>
      <c r="BT19" s="152"/>
      <c r="BU19" s="127"/>
      <c r="BV19" s="127"/>
      <c r="BW19" s="132"/>
      <c r="BX19" s="133"/>
      <c r="BY19" s="134"/>
      <c r="CD19" s="121"/>
      <c r="CE19" s="12" t="b">
        <f>ISBLANK(H32)</f>
        <v>0</v>
      </c>
      <c r="CF19" s="12" t="b">
        <f>ISBLANK(K32)</f>
        <v>0</v>
      </c>
      <c r="CG19" s="12" t="b">
        <f>ISBLANK(M32)</f>
        <v>0</v>
      </c>
      <c r="CH19" s="12" t="b">
        <f>ISBLANK(P32)</f>
        <v>0</v>
      </c>
      <c r="CI19" s="12" t="b">
        <f>ISBLANK(R32)</f>
        <v>0</v>
      </c>
      <c r="CJ19" s="12" t="b">
        <f>ISBLANK(U32)</f>
        <v>0</v>
      </c>
      <c r="CK19" s="12" t="b">
        <f>ISBLANK(W32)</f>
        <v>0</v>
      </c>
      <c r="CL19" s="12" t="b">
        <f>ISBLANK(Z32)</f>
        <v>0</v>
      </c>
      <c r="CM19" s="12" t="b">
        <f>ISBLANK(AB32)</f>
        <v>0</v>
      </c>
      <c r="CN19" s="12" t="b">
        <f>ISBLANK(AE32)</f>
        <v>0</v>
      </c>
      <c r="CO19" s="12"/>
      <c r="CP19" s="12"/>
      <c r="CQ19" s="12" t="b">
        <f>ISBLANK(AL32)</f>
        <v>0</v>
      </c>
      <c r="CR19" s="12" t="b">
        <f>ISBLANK(AO32)</f>
        <v>0</v>
      </c>
      <c r="CS19" s="12" t="b">
        <f>ISBLANK(AQ32)</f>
        <v>0</v>
      </c>
      <c r="CT19" s="12" t="b">
        <f>ISBLANK(AT32)</f>
        <v>0</v>
      </c>
      <c r="CU19" s="12" t="b">
        <f>ISBLANK(#REF!)</f>
        <v>0</v>
      </c>
      <c r="CV19" s="12" t="b">
        <f>ISBLANK(#REF!)</f>
        <v>0</v>
      </c>
      <c r="CW19" s="12" t="b">
        <f>ISBLANK(#REF!)</f>
        <v>0</v>
      </c>
      <c r="CX19" s="12" t="b">
        <f>ISBLANK(#REF!)</f>
        <v>0</v>
      </c>
    </row>
    <row r="20" spans="1:102" ht="12.75" customHeight="1" thickBot="1">
      <c r="A20" s="222"/>
      <c r="B20" s="227"/>
      <c r="C20" s="225"/>
      <c r="D20" s="225"/>
      <c r="E20" s="225"/>
      <c r="F20" s="226"/>
      <c r="G20" s="122" t="s">
        <v>10</v>
      </c>
      <c r="H20" s="178">
        <f>IF(CJ8,"",U10)</f>
        <v>1</v>
      </c>
      <c r="I20" s="179"/>
      <c r="J20" s="34" t="s">
        <v>8</v>
      </c>
      <c r="K20" s="179">
        <f>IF(CI8,"",R10)</f>
        <v>1</v>
      </c>
      <c r="L20" s="179"/>
      <c r="M20" s="169">
        <v>2</v>
      </c>
      <c r="N20" s="170"/>
      <c r="O20" s="34" t="s">
        <v>8</v>
      </c>
      <c r="P20" s="170">
        <v>2</v>
      </c>
      <c r="Q20" s="171"/>
      <c r="R20" s="191"/>
      <c r="S20" s="191"/>
      <c r="T20" s="191"/>
      <c r="U20" s="191"/>
      <c r="V20" s="191"/>
      <c r="W20" s="169">
        <v>0</v>
      </c>
      <c r="X20" s="170"/>
      <c r="Y20" s="34" t="s">
        <v>8</v>
      </c>
      <c r="Z20" s="170">
        <v>1</v>
      </c>
      <c r="AA20" s="171"/>
      <c r="AB20" s="169">
        <v>1</v>
      </c>
      <c r="AC20" s="170"/>
      <c r="AD20" s="34" t="s">
        <v>8</v>
      </c>
      <c r="AE20" s="170">
        <v>1</v>
      </c>
      <c r="AF20" s="171"/>
      <c r="AG20" s="169">
        <v>0</v>
      </c>
      <c r="AH20" s="170"/>
      <c r="AI20" s="34" t="s">
        <v>8</v>
      </c>
      <c r="AJ20" s="170">
        <v>10</v>
      </c>
      <c r="AK20" s="171"/>
      <c r="AL20" s="169">
        <v>0</v>
      </c>
      <c r="AM20" s="170"/>
      <c r="AN20" s="34" t="s">
        <v>8</v>
      </c>
      <c r="AO20" s="170">
        <v>4</v>
      </c>
      <c r="AP20" s="171"/>
      <c r="AQ20" s="169">
        <v>4</v>
      </c>
      <c r="AR20" s="170"/>
      <c r="AS20" s="34" t="s">
        <v>8</v>
      </c>
      <c r="AT20" s="170">
        <v>0</v>
      </c>
      <c r="AU20" s="171"/>
      <c r="AV20" s="138">
        <f>COUNTIF(H21:AU21,"○")</f>
        <v>1</v>
      </c>
      <c r="AW20" s="139"/>
      <c r="AX20" s="127"/>
      <c r="AY20" s="127"/>
      <c r="AZ20" s="127">
        <f>COUNTIF(H21:AU21,"△")</f>
        <v>3</v>
      </c>
      <c r="BA20" s="127"/>
      <c r="BB20" s="127"/>
      <c r="BC20" s="127"/>
      <c r="BD20" s="139">
        <f>COUNTIF(H21:AU21,"●")</f>
        <v>3</v>
      </c>
      <c r="BE20" s="139"/>
      <c r="BF20" s="127"/>
      <c r="BG20" s="127"/>
      <c r="BH20" s="145"/>
      <c r="BI20" s="146"/>
      <c r="BJ20" s="147"/>
      <c r="BK20" s="141">
        <f>SUM(H20,W20,AB20,AG20,AL20,AQ20,R20,M20)</f>
        <v>8</v>
      </c>
      <c r="BL20" s="139"/>
      <c r="BM20" s="127"/>
      <c r="BN20" s="127"/>
      <c r="BO20" s="141">
        <f>SUM(K20,Z20,AE20,AJ20,AO20,AT20,U20,P20)</f>
        <v>19</v>
      </c>
      <c r="BP20" s="139"/>
      <c r="BQ20" s="127"/>
      <c r="BR20" s="127"/>
      <c r="BS20" s="127">
        <f>BK20-BO20</f>
        <v>-11</v>
      </c>
      <c r="BT20" s="127"/>
      <c r="BU20" s="127"/>
      <c r="BV20" s="127"/>
      <c r="BW20" s="132"/>
      <c r="BX20" s="133"/>
      <c r="BY20" s="134"/>
      <c r="CD20" s="121">
        <v>7</v>
      </c>
      <c r="CE20" s="12" t="b">
        <f>ISBLANK(H34)</f>
        <v>0</v>
      </c>
      <c r="CF20" s="12" t="b">
        <f>ISBLANK(K34)</f>
        <v>0</v>
      </c>
      <c r="CG20" s="12" t="b">
        <f>ISBLANK(M34)</f>
        <v>0</v>
      </c>
      <c r="CH20" s="12" t="b">
        <f>ISBLANK(P34)</f>
        <v>0</v>
      </c>
      <c r="CI20" s="12" t="b">
        <f>ISBLANK(R34)</f>
        <v>0</v>
      </c>
      <c r="CJ20" s="12" t="b">
        <f>ISBLANK(U34)</f>
        <v>0</v>
      </c>
      <c r="CK20" s="12" t="b">
        <f>ISBLANK(W34)</f>
        <v>0</v>
      </c>
      <c r="CL20" s="12" t="b">
        <f>ISBLANK(Z34)</f>
        <v>0</v>
      </c>
      <c r="CM20" s="12" t="b">
        <f>ISBLANK(AB34)</f>
        <v>0</v>
      </c>
      <c r="CN20" s="12" t="b">
        <f>ISBLANK(AE34)</f>
        <v>0</v>
      </c>
      <c r="CO20" s="12" t="b">
        <f>ISBLANK(AG34)</f>
        <v>0</v>
      </c>
      <c r="CP20" s="12" t="b">
        <f>ISBLANK(AJ34)</f>
        <v>0</v>
      </c>
      <c r="CQ20" s="12"/>
      <c r="CR20" s="12"/>
      <c r="CS20" s="12" t="b">
        <f>ISBLANK(AQ34)</f>
        <v>0</v>
      </c>
      <c r="CT20" s="12" t="b">
        <f>ISBLANK(AT34)</f>
        <v>0</v>
      </c>
      <c r="CU20" s="12" t="b">
        <f>ISBLANK(#REF!)</f>
        <v>0</v>
      </c>
      <c r="CV20" s="12" t="b">
        <f>ISBLANK(#REF!)</f>
        <v>0</v>
      </c>
      <c r="CW20" s="12" t="b">
        <f>ISBLANK(#REF!)</f>
        <v>0</v>
      </c>
      <c r="CX20" s="12" t="b">
        <f>ISBLANK(#REF!)</f>
        <v>0</v>
      </c>
    </row>
    <row r="21" spans="1:102" ht="12.75" customHeight="1" thickBot="1">
      <c r="A21" s="222"/>
      <c r="B21" s="175"/>
      <c r="C21" s="164"/>
      <c r="D21" s="164"/>
      <c r="E21" s="164"/>
      <c r="F21" s="230"/>
      <c r="G21" s="122"/>
      <c r="H21" s="183" t="str">
        <f>IF(AND(CE32,CF32),IF(H20&gt;K20,"○",IF(H20=K20,"△","●")),"")</f>
        <v>△</v>
      </c>
      <c r="I21" s="170"/>
      <c r="J21" s="170"/>
      <c r="K21" s="170"/>
      <c r="L21" s="170"/>
      <c r="M21" s="169" t="str">
        <f>IF(AND(CG32,CH32),IF(M20&gt;P20,"○",IF(M20=P20,"△","●")),"")</f>
        <v>△</v>
      </c>
      <c r="N21" s="170"/>
      <c r="O21" s="170"/>
      <c r="P21" s="170"/>
      <c r="Q21" s="171"/>
      <c r="R21" s="191"/>
      <c r="S21" s="191"/>
      <c r="T21" s="191"/>
      <c r="U21" s="191"/>
      <c r="V21" s="191"/>
      <c r="W21" s="169" t="str">
        <f>IF(AND(CK13,CL13),"",IF(W20&gt;Z20,"○",IF(W20=Z20,"△","●")))</f>
        <v>●</v>
      </c>
      <c r="X21" s="170"/>
      <c r="Y21" s="170"/>
      <c r="Z21" s="170"/>
      <c r="AA21" s="171"/>
      <c r="AB21" s="169" t="str">
        <f>IF(AND(CM13,CN13),"",IF(AB20&gt;AE20,"○",IF(AB20=AE20,"△","●")))</f>
        <v>△</v>
      </c>
      <c r="AC21" s="170"/>
      <c r="AD21" s="170"/>
      <c r="AE21" s="170"/>
      <c r="AF21" s="171"/>
      <c r="AG21" s="169" t="str">
        <f>IF(AND(CO13,CP13),"",IF(AG20&gt;AJ20,"○",IF(AG20=AJ20,"△","●")))</f>
        <v>●</v>
      </c>
      <c r="AH21" s="170"/>
      <c r="AI21" s="170"/>
      <c r="AJ21" s="170"/>
      <c r="AK21" s="171"/>
      <c r="AL21" s="169" t="str">
        <f>IF(AND(CQ13,CR13),"",IF(AL20&gt;AO20,"○",IF(AL20=AO20,"△","●")))</f>
        <v>●</v>
      </c>
      <c r="AM21" s="170"/>
      <c r="AN21" s="170"/>
      <c r="AO21" s="170"/>
      <c r="AP21" s="171"/>
      <c r="AQ21" s="169" t="str">
        <f>IF(AND(CS13,CT13),"",IF(AQ20&gt;AT20,"○",IF(AQ20=AT20,"△","●")))</f>
        <v>○</v>
      </c>
      <c r="AR21" s="170"/>
      <c r="AS21" s="170"/>
      <c r="AT21" s="170"/>
      <c r="AU21" s="171"/>
      <c r="AV21" s="140"/>
      <c r="AW21" s="128"/>
      <c r="AX21" s="128"/>
      <c r="AY21" s="128"/>
      <c r="AZ21" s="152"/>
      <c r="BA21" s="152"/>
      <c r="BB21" s="127"/>
      <c r="BC21" s="127"/>
      <c r="BD21" s="128"/>
      <c r="BE21" s="128"/>
      <c r="BF21" s="127"/>
      <c r="BG21" s="127"/>
      <c r="BH21" s="148"/>
      <c r="BI21" s="149"/>
      <c r="BJ21" s="150"/>
      <c r="BK21" s="128"/>
      <c r="BL21" s="128"/>
      <c r="BM21" s="127"/>
      <c r="BN21" s="127"/>
      <c r="BO21" s="128"/>
      <c r="BP21" s="128"/>
      <c r="BQ21" s="127"/>
      <c r="BR21" s="127"/>
      <c r="BS21" s="127"/>
      <c r="BT21" s="127"/>
      <c r="BU21" s="127"/>
      <c r="BV21" s="127"/>
      <c r="BW21" s="132"/>
      <c r="BX21" s="133"/>
      <c r="BY21" s="134"/>
      <c r="CD21" s="121"/>
      <c r="CE21" s="12" t="b">
        <f>ISBLANK(H36)</f>
        <v>0</v>
      </c>
      <c r="CF21" s="12" t="b">
        <f>ISBLANK(K36)</f>
        <v>0</v>
      </c>
      <c r="CG21" s="12" t="b">
        <f>ISBLANK(M36)</f>
        <v>0</v>
      </c>
      <c r="CH21" s="12" t="b">
        <f>ISBLANK(P36)</f>
        <v>0</v>
      </c>
      <c r="CI21" s="12" t="b">
        <f>ISBLANK(R36)</f>
        <v>0</v>
      </c>
      <c r="CJ21" s="12" t="b">
        <f>ISBLANK(U36)</f>
        <v>0</v>
      </c>
      <c r="CK21" s="12" t="b">
        <f>ISBLANK(W36)</f>
        <v>0</v>
      </c>
      <c r="CL21" s="12" t="b">
        <f>ISBLANK(Z36)</f>
        <v>0</v>
      </c>
      <c r="CM21" s="12" t="b">
        <f>ISBLANK(AB36)</f>
        <v>0</v>
      </c>
      <c r="CN21" s="12" t="b">
        <f>ISBLANK(AE36)</f>
        <v>0</v>
      </c>
      <c r="CO21" s="12" t="b">
        <f>ISBLANK(AG36)</f>
        <v>0</v>
      </c>
      <c r="CP21" s="12" t="b">
        <f>ISBLANK(AJ36)</f>
        <v>0</v>
      </c>
      <c r="CQ21" s="12"/>
      <c r="CR21" s="12"/>
      <c r="CS21" s="12" t="b">
        <f>ISBLANK(AQ36)</f>
        <v>0</v>
      </c>
      <c r="CT21" s="12" t="b">
        <f>ISBLANK(AT36)</f>
        <v>0</v>
      </c>
      <c r="CU21" s="12" t="b">
        <f>ISBLANK(#REF!)</f>
        <v>0</v>
      </c>
      <c r="CV21" s="12" t="b">
        <f>ISBLANK(#REF!)</f>
        <v>0</v>
      </c>
      <c r="CW21" s="12" t="b">
        <f>ISBLANK(#REF!)</f>
        <v>0</v>
      </c>
      <c r="CX21" s="12" t="b">
        <f>ISBLANK(#REF!)</f>
        <v>0</v>
      </c>
    </row>
    <row r="22" spans="1:102" ht="12.75" customHeight="1" thickBot="1">
      <c r="A22" s="221">
        <v>4</v>
      </c>
      <c r="B22" s="224" t="str">
        <f>IF(4,'参加チーム一覧'!B4)</f>
        <v>鶴岡第一中学校</v>
      </c>
      <c r="C22" s="225"/>
      <c r="D22" s="225"/>
      <c r="E22" s="225"/>
      <c r="F22" s="226"/>
      <c r="G22" s="124" t="s">
        <v>9</v>
      </c>
      <c r="H22" s="181">
        <f>IF(CL9,"",Z12)</f>
        <v>1</v>
      </c>
      <c r="I22" s="164"/>
      <c r="J22" s="35" t="s">
        <v>8</v>
      </c>
      <c r="K22" s="164">
        <f>IF(CK9,"",W12)</f>
        <v>2</v>
      </c>
      <c r="L22" s="164"/>
      <c r="M22" s="175">
        <f>IF(CL11,"",Z16)</f>
        <v>1</v>
      </c>
      <c r="N22" s="164"/>
      <c r="O22" s="35" t="s">
        <v>8</v>
      </c>
      <c r="P22" s="164">
        <f>IF(CK11,"",W16)</f>
        <v>3</v>
      </c>
      <c r="Q22" s="165"/>
      <c r="R22" s="175">
        <f>IF(CL13,"",Z20)</f>
        <v>1</v>
      </c>
      <c r="S22" s="164"/>
      <c r="T22" s="35" t="s">
        <v>8</v>
      </c>
      <c r="U22" s="164">
        <f>IF(CK13,"",W20)</f>
        <v>0</v>
      </c>
      <c r="V22" s="165"/>
      <c r="W22" s="205"/>
      <c r="X22" s="205"/>
      <c r="Y22" s="205"/>
      <c r="Z22" s="205"/>
      <c r="AA22" s="206"/>
      <c r="AB22" s="175">
        <v>4</v>
      </c>
      <c r="AC22" s="164"/>
      <c r="AD22" s="35" t="s">
        <v>8</v>
      </c>
      <c r="AE22" s="164">
        <v>2</v>
      </c>
      <c r="AF22" s="165"/>
      <c r="AG22" s="175">
        <v>2</v>
      </c>
      <c r="AH22" s="164"/>
      <c r="AI22" s="35" t="s">
        <v>8</v>
      </c>
      <c r="AJ22" s="164">
        <v>3</v>
      </c>
      <c r="AK22" s="165"/>
      <c r="AL22" s="184">
        <v>1</v>
      </c>
      <c r="AM22" s="164"/>
      <c r="AN22" s="35" t="s">
        <v>8</v>
      </c>
      <c r="AO22" s="185">
        <v>7</v>
      </c>
      <c r="AP22" s="165"/>
      <c r="AQ22" s="175">
        <v>9</v>
      </c>
      <c r="AR22" s="164"/>
      <c r="AS22" s="35" t="s">
        <v>8</v>
      </c>
      <c r="AT22" s="164">
        <v>1</v>
      </c>
      <c r="AU22" s="165"/>
      <c r="AV22" s="153">
        <f>COUNTIF(H23:AU23,"○")</f>
        <v>3</v>
      </c>
      <c r="AW22" s="126"/>
      <c r="AX22" s="127">
        <f>SUM(AV22:AW25)</f>
        <v>5</v>
      </c>
      <c r="AY22" s="127"/>
      <c r="AZ22" s="126">
        <f>COUNTIF(H23:AU23,"△")</f>
        <v>0</v>
      </c>
      <c r="BA22" s="126"/>
      <c r="BB22" s="126">
        <f>SUM(AZ22:BA25)</f>
        <v>1</v>
      </c>
      <c r="BC22" s="126"/>
      <c r="BD22" s="126">
        <f>COUNTIF(H23:AU23,"●")</f>
        <v>4</v>
      </c>
      <c r="BE22" s="126"/>
      <c r="BF22" s="126">
        <f>SUM(BD22:BE25)</f>
        <v>8</v>
      </c>
      <c r="BG22" s="126"/>
      <c r="BH22" s="142">
        <f>SUM(AX22*3,BB22)</f>
        <v>16</v>
      </c>
      <c r="BI22" s="143"/>
      <c r="BJ22" s="144"/>
      <c r="BK22" s="151">
        <f>SUM(H22,W22,AB22,AG22,AL22,AQ22,R22,M22)</f>
        <v>19</v>
      </c>
      <c r="BL22" s="126"/>
      <c r="BM22" s="126">
        <f>SUM(BK22:BL25)</f>
        <v>30</v>
      </c>
      <c r="BN22" s="126"/>
      <c r="BO22" s="151">
        <f>SUM(K22,Z22,AE22,AJ22,AO22,AT22,U22,P22)</f>
        <v>18</v>
      </c>
      <c r="BP22" s="126"/>
      <c r="BQ22" s="126">
        <f>SUM(BO22:BP25)</f>
        <v>45</v>
      </c>
      <c r="BR22" s="126"/>
      <c r="BS22" s="126">
        <f>BK22-BO22</f>
        <v>1</v>
      </c>
      <c r="BT22" s="126"/>
      <c r="BU22" s="126">
        <f>BM22-BQ22</f>
        <v>-15</v>
      </c>
      <c r="BV22" s="126"/>
      <c r="BW22" s="129">
        <v>6</v>
      </c>
      <c r="BX22" s="130"/>
      <c r="BY22" s="131"/>
      <c r="CD22" s="121">
        <v>8</v>
      </c>
      <c r="CE22" s="12" t="b">
        <f>ISBLANK(H38)</f>
        <v>0</v>
      </c>
      <c r="CF22" s="12" t="b">
        <f>ISBLANK(K38)</f>
        <v>0</v>
      </c>
      <c r="CG22" s="12" t="b">
        <f>ISBLANK(M38)</f>
        <v>0</v>
      </c>
      <c r="CH22" s="12" t="b">
        <f>ISBLANK(P38)</f>
        <v>0</v>
      </c>
      <c r="CI22" s="12" t="b">
        <f>ISBLANK(R38)</f>
        <v>0</v>
      </c>
      <c r="CJ22" s="12" t="b">
        <f>ISBLANK(U38)</f>
        <v>0</v>
      </c>
      <c r="CK22" s="12" t="b">
        <f>ISBLANK(W38)</f>
        <v>0</v>
      </c>
      <c r="CL22" s="12" t="b">
        <f>ISBLANK(Z38)</f>
        <v>0</v>
      </c>
      <c r="CM22" s="12" t="b">
        <f>ISBLANK(AB38)</f>
        <v>0</v>
      </c>
      <c r="CN22" s="12" t="b">
        <f>ISBLANK(AE38)</f>
        <v>0</v>
      </c>
      <c r="CO22" s="12" t="b">
        <f>ISBLANK(AG38)</f>
        <v>0</v>
      </c>
      <c r="CP22" s="12" t="b">
        <f>ISBLANK(AJ38)</f>
        <v>0</v>
      </c>
      <c r="CQ22" s="12" t="b">
        <f>ISBLANK(AL38)</f>
        <v>0</v>
      </c>
      <c r="CR22" s="12" t="b">
        <f>ISBLANK(AO38)</f>
        <v>0</v>
      </c>
      <c r="CS22" s="12"/>
      <c r="CT22" s="12"/>
      <c r="CU22" s="12" t="b">
        <f>ISBLANK(#REF!)</f>
        <v>0</v>
      </c>
      <c r="CV22" s="12" t="b">
        <f>ISBLANK(#REF!)</f>
        <v>0</v>
      </c>
      <c r="CW22" s="12" t="b">
        <f>ISBLANK(#REF!)</f>
        <v>0</v>
      </c>
      <c r="CX22" s="12" t="b">
        <f>ISBLANK(#REF!)</f>
        <v>0</v>
      </c>
    </row>
    <row r="23" spans="1:102" ht="12.75" customHeight="1" thickBot="1">
      <c r="A23" s="222"/>
      <c r="B23" s="227"/>
      <c r="C23" s="225"/>
      <c r="D23" s="225"/>
      <c r="E23" s="225"/>
      <c r="F23" s="226"/>
      <c r="G23" s="125"/>
      <c r="H23" s="182" t="str">
        <f>IF(AND(CE33,CF33),IF(H22&gt;K22,"○",IF(H22=K22,"△",IF(H22&lt;K22,"●"))),"")</f>
        <v>●</v>
      </c>
      <c r="I23" s="167"/>
      <c r="J23" s="167"/>
      <c r="K23" s="167"/>
      <c r="L23" s="167"/>
      <c r="M23" s="166" t="str">
        <f>IF(AND(CG33,CH33),IF(M22&gt;P22,"○",IF(M22=P22,"△",IF(M22&lt;P22,"●"))),"")</f>
        <v>●</v>
      </c>
      <c r="N23" s="167"/>
      <c r="O23" s="167"/>
      <c r="P23" s="167"/>
      <c r="Q23" s="168"/>
      <c r="R23" s="166" t="str">
        <f>IF(AND(CI33,CJ33),IF(R22&gt;U22,"○",IF(R22=U22,"△",IF(R22&lt;U22,"●"))),"")</f>
        <v>○</v>
      </c>
      <c r="S23" s="167"/>
      <c r="T23" s="167"/>
      <c r="U23" s="167"/>
      <c r="V23" s="168"/>
      <c r="W23" s="191"/>
      <c r="X23" s="191"/>
      <c r="Y23" s="191"/>
      <c r="Z23" s="191"/>
      <c r="AA23" s="207"/>
      <c r="AB23" s="166" t="str">
        <f>IF(AND(CM14,CN14),"",IF(AB22&gt;AE22,"○",IF(AB22=AE22,"△","●")))</f>
        <v>○</v>
      </c>
      <c r="AC23" s="167"/>
      <c r="AD23" s="167"/>
      <c r="AE23" s="167"/>
      <c r="AF23" s="168"/>
      <c r="AG23" s="166" t="str">
        <f>IF(AND(CO14,CP14),"",IF(AG22&gt;AJ22,"○",IF(AG22=AJ22,"△","●")))</f>
        <v>●</v>
      </c>
      <c r="AH23" s="167"/>
      <c r="AI23" s="167"/>
      <c r="AJ23" s="167"/>
      <c r="AK23" s="168"/>
      <c r="AL23" s="166" t="str">
        <f>IF(AND(CQ14,CR14),"",IF(AL22&gt;AO22,"○",IF(AL22=AO22,"△","●")))</f>
        <v>●</v>
      </c>
      <c r="AM23" s="167"/>
      <c r="AN23" s="167"/>
      <c r="AO23" s="167"/>
      <c r="AP23" s="168"/>
      <c r="AQ23" s="166" t="str">
        <f>IF(AND(CS14,CT14),"",IF(AQ22&gt;AT22,"○",IF(AQ22=AT22,"△","●")))</f>
        <v>○</v>
      </c>
      <c r="AR23" s="167"/>
      <c r="AS23" s="167"/>
      <c r="AT23" s="167"/>
      <c r="AU23" s="168"/>
      <c r="AV23" s="154"/>
      <c r="AW23" s="127"/>
      <c r="AX23" s="127"/>
      <c r="AY23" s="127"/>
      <c r="AZ23" s="155"/>
      <c r="BA23" s="155"/>
      <c r="BB23" s="127"/>
      <c r="BC23" s="127"/>
      <c r="BD23" s="127"/>
      <c r="BE23" s="127"/>
      <c r="BF23" s="127"/>
      <c r="BG23" s="127"/>
      <c r="BH23" s="145"/>
      <c r="BI23" s="146"/>
      <c r="BJ23" s="147"/>
      <c r="BK23" s="127"/>
      <c r="BL23" s="127"/>
      <c r="BM23" s="127"/>
      <c r="BN23" s="127"/>
      <c r="BO23" s="127"/>
      <c r="BP23" s="127"/>
      <c r="BQ23" s="127"/>
      <c r="BR23" s="127"/>
      <c r="BS23" s="152"/>
      <c r="BT23" s="152"/>
      <c r="BU23" s="127"/>
      <c r="BV23" s="127"/>
      <c r="BW23" s="132"/>
      <c r="BX23" s="133"/>
      <c r="BY23" s="134"/>
      <c r="CD23" s="121"/>
      <c r="CE23" s="12" t="b">
        <f>ISBLANK(H40)</f>
        <v>0</v>
      </c>
      <c r="CF23" s="12" t="b">
        <f>ISBLANK(K40)</f>
        <v>0</v>
      </c>
      <c r="CG23" s="12" t="b">
        <f>ISBLANK(M40)</f>
        <v>0</v>
      </c>
      <c r="CH23" s="12" t="b">
        <f>ISBLANK(P40)</f>
        <v>0</v>
      </c>
      <c r="CI23" s="12" t="b">
        <f>ISBLANK(R40)</f>
        <v>0</v>
      </c>
      <c r="CJ23" s="12" t="b">
        <f>ISBLANK(U40)</f>
        <v>0</v>
      </c>
      <c r="CK23" s="12" t="b">
        <f>ISBLANK(W40)</f>
        <v>0</v>
      </c>
      <c r="CL23" s="12" t="b">
        <f>ISBLANK(Z40)</f>
        <v>0</v>
      </c>
      <c r="CM23" s="12" t="b">
        <f>ISBLANK(AB40)</f>
        <v>0</v>
      </c>
      <c r="CN23" s="12" t="b">
        <f>ISBLANK(AE40)</f>
        <v>0</v>
      </c>
      <c r="CO23" s="12" t="b">
        <f>ISBLANK(AG40)</f>
        <v>0</v>
      </c>
      <c r="CP23" s="12" t="b">
        <f>ISBLANK(AJ40)</f>
        <v>0</v>
      </c>
      <c r="CQ23" s="12" t="b">
        <f>ISBLANK(AL40)</f>
        <v>0</v>
      </c>
      <c r="CR23" s="12" t="b">
        <f>ISBLANK(AO40)</f>
        <v>0</v>
      </c>
      <c r="CS23" s="12"/>
      <c r="CT23" s="12"/>
      <c r="CU23" s="12" t="b">
        <f>ISBLANK(#REF!)</f>
        <v>0</v>
      </c>
      <c r="CV23" s="12" t="b">
        <f>ISBLANK(#REF!)</f>
        <v>0</v>
      </c>
      <c r="CW23" s="12" t="b">
        <f>ISBLANK(#REF!)</f>
        <v>0</v>
      </c>
      <c r="CX23" s="12" t="b">
        <f>ISBLANK(#REF!)</f>
        <v>0</v>
      </c>
    </row>
    <row r="24" spans="1:102" ht="12.75" customHeight="1" thickBot="1">
      <c r="A24" s="222"/>
      <c r="B24" s="227"/>
      <c r="C24" s="225"/>
      <c r="D24" s="225"/>
      <c r="E24" s="225"/>
      <c r="F24" s="226"/>
      <c r="G24" s="122" t="s">
        <v>10</v>
      </c>
      <c r="H24" s="178">
        <f>IF(CL8,"",Z10)</f>
        <v>0</v>
      </c>
      <c r="I24" s="179"/>
      <c r="J24" s="36" t="s">
        <v>8</v>
      </c>
      <c r="K24" s="179">
        <f>IF(CK8,"",W10)</f>
        <v>0</v>
      </c>
      <c r="L24" s="179"/>
      <c r="M24" s="169">
        <f>IF(CL10,"",Z14)</f>
        <v>1</v>
      </c>
      <c r="N24" s="170"/>
      <c r="O24" s="36" t="s">
        <v>8</v>
      </c>
      <c r="P24" s="170">
        <f>IF(CK10,"",W14)</f>
        <v>4</v>
      </c>
      <c r="Q24" s="171"/>
      <c r="R24" s="169">
        <f>IF(CL12,"",Z18)</f>
        <v>2</v>
      </c>
      <c r="S24" s="170"/>
      <c r="T24" s="36" t="s">
        <v>8</v>
      </c>
      <c r="U24" s="170">
        <f>IF(CK12,"",W18)</f>
        <v>3</v>
      </c>
      <c r="V24" s="171"/>
      <c r="W24" s="191"/>
      <c r="X24" s="191"/>
      <c r="Y24" s="191"/>
      <c r="Z24" s="191"/>
      <c r="AA24" s="207"/>
      <c r="AB24" s="169">
        <v>2</v>
      </c>
      <c r="AC24" s="170"/>
      <c r="AD24" s="36" t="s">
        <v>8</v>
      </c>
      <c r="AE24" s="170">
        <v>0</v>
      </c>
      <c r="AF24" s="171"/>
      <c r="AG24" s="169">
        <v>0</v>
      </c>
      <c r="AH24" s="170"/>
      <c r="AI24" s="36" t="s">
        <v>8</v>
      </c>
      <c r="AJ24" s="170">
        <v>5</v>
      </c>
      <c r="AK24" s="171"/>
      <c r="AL24" s="169">
        <v>1</v>
      </c>
      <c r="AM24" s="170"/>
      <c r="AN24" s="36" t="s">
        <v>8</v>
      </c>
      <c r="AO24" s="170">
        <v>13</v>
      </c>
      <c r="AP24" s="171"/>
      <c r="AQ24" s="169">
        <v>5</v>
      </c>
      <c r="AR24" s="170"/>
      <c r="AS24" s="36" t="s">
        <v>8</v>
      </c>
      <c r="AT24" s="170">
        <v>2</v>
      </c>
      <c r="AU24" s="171"/>
      <c r="AV24" s="138">
        <f>COUNTIF(H25:AU25,"○")</f>
        <v>2</v>
      </c>
      <c r="AW24" s="139"/>
      <c r="AX24" s="127"/>
      <c r="AY24" s="127"/>
      <c r="AZ24" s="127">
        <f>COUNTIF(H25:AU25,"△")</f>
        <v>1</v>
      </c>
      <c r="BA24" s="127"/>
      <c r="BB24" s="127"/>
      <c r="BC24" s="127"/>
      <c r="BD24" s="139">
        <f>COUNTIF(H25:AU25,"●")</f>
        <v>4</v>
      </c>
      <c r="BE24" s="139"/>
      <c r="BF24" s="127"/>
      <c r="BG24" s="127"/>
      <c r="BH24" s="145"/>
      <c r="BI24" s="146"/>
      <c r="BJ24" s="147"/>
      <c r="BK24" s="141">
        <f>SUM(H24,W24,AB24,AG24,AL24,AQ24,R24,M24)</f>
        <v>11</v>
      </c>
      <c r="BL24" s="139"/>
      <c r="BM24" s="127"/>
      <c r="BN24" s="127"/>
      <c r="BO24" s="141">
        <f>SUM(K24,Z24,AE24,AJ24,AO24,AT24,U24,P24)</f>
        <v>27</v>
      </c>
      <c r="BP24" s="139"/>
      <c r="BQ24" s="127"/>
      <c r="BR24" s="127"/>
      <c r="BS24" s="156">
        <f>BK24-BO24</f>
        <v>-16</v>
      </c>
      <c r="BT24" s="127"/>
      <c r="BU24" s="127"/>
      <c r="BV24" s="127"/>
      <c r="BW24" s="132"/>
      <c r="BX24" s="133"/>
      <c r="BY24" s="134"/>
      <c r="CD24" s="121">
        <v>9</v>
      </c>
      <c r="CE24" s="12" t="b">
        <f>ISBLANK(#REF!)</f>
        <v>0</v>
      </c>
      <c r="CF24" s="12" t="b">
        <f>ISBLANK(#REF!)</f>
        <v>0</v>
      </c>
      <c r="CG24" s="12" t="b">
        <f>ISBLANK(#REF!)</f>
        <v>0</v>
      </c>
      <c r="CH24" s="12" t="b">
        <f>ISBLANK(#REF!)</f>
        <v>0</v>
      </c>
      <c r="CI24" s="12" t="b">
        <f>ISBLANK(#REF!)</f>
        <v>0</v>
      </c>
      <c r="CJ24" s="12" t="b">
        <f>ISBLANK(#REF!)</f>
        <v>0</v>
      </c>
      <c r="CK24" s="12" t="b">
        <f>ISBLANK(#REF!)</f>
        <v>0</v>
      </c>
      <c r="CL24" s="12" t="b">
        <f>ISBLANK(#REF!)</f>
        <v>0</v>
      </c>
      <c r="CM24" s="12" t="b">
        <f>ISBLANK(#REF!)</f>
        <v>0</v>
      </c>
      <c r="CN24" s="12" t="b">
        <f>ISBLANK(#REF!)</f>
        <v>0</v>
      </c>
      <c r="CO24" s="12" t="b">
        <f>ISBLANK(#REF!)</f>
        <v>0</v>
      </c>
      <c r="CP24" s="12" t="b">
        <f>ISBLANK(#REF!)</f>
        <v>0</v>
      </c>
      <c r="CQ24" s="12" t="b">
        <f>ISBLANK(#REF!)</f>
        <v>0</v>
      </c>
      <c r="CR24" s="12" t="b">
        <f>ISBLANK(#REF!)</f>
        <v>0</v>
      </c>
      <c r="CS24" s="12" t="b">
        <f>ISBLANK(#REF!)</f>
        <v>0</v>
      </c>
      <c r="CT24" s="12" t="b">
        <f>ISBLANK(#REF!)</f>
        <v>0</v>
      </c>
      <c r="CU24" s="12"/>
      <c r="CV24" s="12"/>
      <c r="CW24" s="12" t="b">
        <f>ISBLANK(#REF!)</f>
        <v>0</v>
      </c>
      <c r="CX24" s="12" t="b">
        <f>ISBLANK(#REF!)</f>
        <v>0</v>
      </c>
    </row>
    <row r="25" spans="1:102" ht="12.75" customHeight="1" thickBot="1">
      <c r="A25" s="223"/>
      <c r="B25" s="227"/>
      <c r="C25" s="225"/>
      <c r="D25" s="225"/>
      <c r="E25" s="225"/>
      <c r="F25" s="226"/>
      <c r="G25" s="123"/>
      <c r="H25" s="180" t="str">
        <f>IF(AND(CE34,CF34),IF(H24&gt;K24,"○",IF(H24=K24,"△","●")),"")</f>
        <v>△</v>
      </c>
      <c r="I25" s="173"/>
      <c r="J25" s="173"/>
      <c r="K25" s="173"/>
      <c r="L25" s="173"/>
      <c r="M25" s="172" t="str">
        <f>IF(AND(CG34,CH34),IF(M24&gt;P24,"○",IF(M24=P24,"△","●")),"")</f>
        <v>●</v>
      </c>
      <c r="N25" s="173"/>
      <c r="O25" s="173"/>
      <c r="P25" s="173"/>
      <c r="Q25" s="174"/>
      <c r="R25" s="172" t="str">
        <f>IF(AND(CI34,CJ34),IF(R24&gt;U24,"○",IF(R24=U24,"△","●")),"")</f>
        <v>●</v>
      </c>
      <c r="S25" s="173"/>
      <c r="T25" s="173"/>
      <c r="U25" s="173"/>
      <c r="V25" s="174"/>
      <c r="W25" s="204"/>
      <c r="X25" s="204"/>
      <c r="Y25" s="204"/>
      <c r="Z25" s="204"/>
      <c r="AA25" s="208"/>
      <c r="AB25" s="172" t="str">
        <f>IF(AND(CM15,CN15),"",IF(AB24&gt;AE24,"○",IF(AB24=AE24,"△","●")))</f>
        <v>○</v>
      </c>
      <c r="AC25" s="173"/>
      <c r="AD25" s="173"/>
      <c r="AE25" s="173"/>
      <c r="AF25" s="174"/>
      <c r="AG25" s="172" t="str">
        <f>IF(AND(CO15,CP15),"",IF(AG24&gt;AJ24,"○",IF(AG24=AJ24,"△","●")))</f>
        <v>●</v>
      </c>
      <c r="AH25" s="173"/>
      <c r="AI25" s="173"/>
      <c r="AJ25" s="173"/>
      <c r="AK25" s="174"/>
      <c r="AL25" s="172" t="str">
        <f>IF(AND(CQ15,CR15),"",IF(AL24&gt;AO24,"○",IF(AL24=AO24,"△","●")))</f>
        <v>●</v>
      </c>
      <c r="AM25" s="173"/>
      <c r="AN25" s="173"/>
      <c r="AO25" s="173"/>
      <c r="AP25" s="174"/>
      <c r="AQ25" s="172" t="str">
        <f>IF(AND(CS15,CT15),"",IF(AQ24&gt;AT24,"○",IF(AQ24=AT24,"△","●")))</f>
        <v>○</v>
      </c>
      <c r="AR25" s="173"/>
      <c r="AS25" s="173"/>
      <c r="AT25" s="173"/>
      <c r="AU25" s="174"/>
      <c r="AV25" s="140"/>
      <c r="AW25" s="128"/>
      <c r="AX25" s="128"/>
      <c r="AY25" s="128"/>
      <c r="AZ25" s="152"/>
      <c r="BA25" s="152"/>
      <c r="BB25" s="128"/>
      <c r="BC25" s="128"/>
      <c r="BD25" s="128"/>
      <c r="BE25" s="128"/>
      <c r="BF25" s="128"/>
      <c r="BG25" s="128"/>
      <c r="BH25" s="148"/>
      <c r="BI25" s="149"/>
      <c r="BJ25" s="150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35"/>
      <c r="BX25" s="136"/>
      <c r="BY25" s="137"/>
      <c r="CD25" s="121"/>
      <c r="CE25" s="12" t="b">
        <f>ISBLANK(#REF!)</f>
        <v>0</v>
      </c>
      <c r="CF25" s="12" t="b">
        <f>ISBLANK(#REF!)</f>
        <v>0</v>
      </c>
      <c r="CG25" s="12" t="b">
        <f>ISBLANK(#REF!)</f>
        <v>0</v>
      </c>
      <c r="CH25" s="12" t="b">
        <f>ISBLANK(#REF!)</f>
        <v>0</v>
      </c>
      <c r="CI25" s="12" t="b">
        <f>ISBLANK(#REF!)</f>
        <v>0</v>
      </c>
      <c r="CJ25" s="12" t="b">
        <f>ISBLANK(#REF!)</f>
        <v>0</v>
      </c>
      <c r="CK25" s="12" t="b">
        <f>ISBLANK(#REF!)</f>
        <v>0</v>
      </c>
      <c r="CL25" s="12" t="b">
        <f>ISBLANK(#REF!)</f>
        <v>0</v>
      </c>
      <c r="CM25" s="12" t="b">
        <f>ISBLANK(#REF!)</f>
        <v>0</v>
      </c>
      <c r="CN25" s="12" t="b">
        <f>ISBLANK(#REF!)</f>
        <v>0</v>
      </c>
      <c r="CO25" s="12" t="b">
        <f>ISBLANK(#REF!)</f>
        <v>0</v>
      </c>
      <c r="CP25" s="12" t="b">
        <f>ISBLANK(#REF!)</f>
        <v>0</v>
      </c>
      <c r="CQ25" s="12" t="b">
        <f>ISBLANK(#REF!)</f>
        <v>0</v>
      </c>
      <c r="CR25" s="12" t="b">
        <f>ISBLANK(#REF!)</f>
        <v>0</v>
      </c>
      <c r="CS25" s="12" t="b">
        <f>ISBLANK(#REF!)</f>
        <v>0</v>
      </c>
      <c r="CT25" s="12" t="b">
        <f>ISBLANK(#REF!)</f>
        <v>0</v>
      </c>
      <c r="CU25" s="12"/>
      <c r="CV25" s="12"/>
      <c r="CW25" s="12" t="b">
        <f>ISBLANK(#REF!)</f>
        <v>0</v>
      </c>
      <c r="CX25" s="12" t="b">
        <f>ISBLANK(#REF!)</f>
        <v>0</v>
      </c>
    </row>
    <row r="26" spans="1:102" ht="12.75" customHeight="1" thickBot="1">
      <c r="A26" s="222">
        <v>5</v>
      </c>
      <c r="B26" s="228" t="str">
        <f>IF(5,'参加チーム一覧'!B5)</f>
        <v>鶴岡第五中学校</v>
      </c>
      <c r="C26" s="173"/>
      <c r="D26" s="173"/>
      <c r="E26" s="173"/>
      <c r="F26" s="229"/>
      <c r="G26" s="122" t="s">
        <v>9</v>
      </c>
      <c r="H26" s="170">
        <f>IF(CN9,"",AE12)</f>
        <v>0</v>
      </c>
      <c r="I26" s="170"/>
      <c r="J26" s="34" t="s">
        <v>8</v>
      </c>
      <c r="K26" s="170">
        <f>IF(CM9,"",AB12)</f>
        <v>0</v>
      </c>
      <c r="L26" s="170"/>
      <c r="M26" s="169">
        <f>IF(CN11,"",AE16)</f>
        <v>7</v>
      </c>
      <c r="N26" s="170"/>
      <c r="O26" s="34" t="s">
        <v>8</v>
      </c>
      <c r="P26" s="170">
        <f>IF(CM11,"",AB16)</f>
        <v>0</v>
      </c>
      <c r="Q26" s="171"/>
      <c r="R26" s="169">
        <f>IF(CN13,"",AE20)</f>
        <v>1</v>
      </c>
      <c r="S26" s="170"/>
      <c r="T26" s="34" t="s">
        <v>8</v>
      </c>
      <c r="U26" s="170">
        <f>IF(CM13,"",AB20)</f>
        <v>1</v>
      </c>
      <c r="V26" s="171"/>
      <c r="W26" s="169">
        <f>IF(CN15,"",AE24)</f>
        <v>0</v>
      </c>
      <c r="X26" s="170"/>
      <c r="Y26" s="34" t="s">
        <v>8</v>
      </c>
      <c r="Z26" s="170">
        <v>2</v>
      </c>
      <c r="AA26" s="171"/>
      <c r="AB26" s="191"/>
      <c r="AC26" s="191"/>
      <c r="AD26" s="191"/>
      <c r="AE26" s="191"/>
      <c r="AF26" s="191"/>
      <c r="AG26" s="186">
        <v>0</v>
      </c>
      <c r="AH26" s="170"/>
      <c r="AI26" s="34" t="s">
        <v>24</v>
      </c>
      <c r="AJ26" s="187">
        <v>3</v>
      </c>
      <c r="AK26" s="171"/>
      <c r="AL26" s="169">
        <v>0</v>
      </c>
      <c r="AM26" s="170"/>
      <c r="AN26" s="34" t="s">
        <v>8</v>
      </c>
      <c r="AO26" s="170">
        <v>7</v>
      </c>
      <c r="AP26" s="171"/>
      <c r="AQ26" s="169">
        <v>4</v>
      </c>
      <c r="AR26" s="170"/>
      <c r="AS26" s="34" t="s">
        <v>8</v>
      </c>
      <c r="AT26" s="170">
        <v>1</v>
      </c>
      <c r="AU26" s="171"/>
      <c r="AV26" s="153">
        <f>COUNTIF(H27:AU27,"○")</f>
        <v>2</v>
      </c>
      <c r="AW26" s="126"/>
      <c r="AX26" s="127">
        <f>SUM(AV26:AW29)</f>
        <v>5</v>
      </c>
      <c r="AY26" s="127"/>
      <c r="AZ26" s="126">
        <f>COUNTIF(H27:AU27,"△")</f>
        <v>2</v>
      </c>
      <c r="BA26" s="126"/>
      <c r="BB26" s="127">
        <f>SUM(AZ26:BA29)</f>
        <v>2</v>
      </c>
      <c r="BC26" s="127"/>
      <c r="BD26" s="126">
        <f>COUNTIF(H27:AU27,"●")</f>
        <v>3</v>
      </c>
      <c r="BE26" s="126"/>
      <c r="BF26" s="127">
        <f>SUM(BD26:BE29)</f>
        <v>7</v>
      </c>
      <c r="BG26" s="127"/>
      <c r="BH26" s="142">
        <f>SUM(AX26*3,BB26)</f>
        <v>17</v>
      </c>
      <c r="BI26" s="143"/>
      <c r="BJ26" s="144"/>
      <c r="BK26" s="151">
        <f>SUM(H26,W26,AB26,AG26,AL26,AQ26,R26,M26)</f>
        <v>12</v>
      </c>
      <c r="BL26" s="126"/>
      <c r="BM26" s="127">
        <f>SUM(BK26:BL29)</f>
        <v>31</v>
      </c>
      <c r="BN26" s="127"/>
      <c r="BO26" s="151">
        <f>SUM(K26,Z26,AE26,AJ26,AO26,AT26,U26,P26)</f>
        <v>14</v>
      </c>
      <c r="BP26" s="126"/>
      <c r="BQ26" s="127">
        <f>SUM(BO26:BP29)</f>
        <v>32</v>
      </c>
      <c r="BR26" s="127"/>
      <c r="BS26" s="127">
        <f>BK26-BO26</f>
        <v>-2</v>
      </c>
      <c r="BT26" s="127"/>
      <c r="BU26" s="127">
        <f>BM26-BQ26</f>
        <v>-1</v>
      </c>
      <c r="BV26" s="127"/>
      <c r="BW26" s="132">
        <v>5</v>
      </c>
      <c r="BX26" s="133"/>
      <c r="BY26" s="134"/>
      <c r="CD26" s="121">
        <v>10</v>
      </c>
      <c r="CE26" s="12" t="b">
        <f>ISBLANK(#REF!)</f>
        <v>0</v>
      </c>
      <c r="CF26" s="12" t="b">
        <f>ISBLANK(#REF!)</f>
        <v>0</v>
      </c>
      <c r="CG26" s="12" t="b">
        <f>ISBLANK(#REF!)</f>
        <v>0</v>
      </c>
      <c r="CH26" s="12" t="b">
        <f>ISBLANK(#REF!)</f>
        <v>0</v>
      </c>
      <c r="CI26" s="12" t="b">
        <f>ISBLANK(#REF!)</f>
        <v>0</v>
      </c>
      <c r="CJ26" s="12" t="b">
        <f>ISBLANK(#REF!)</f>
        <v>0</v>
      </c>
      <c r="CK26" s="12" t="b">
        <f>ISBLANK(#REF!)</f>
        <v>0</v>
      </c>
      <c r="CL26" s="12" t="b">
        <f>ISBLANK(#REF!)</f>
        <v>0</v>
      </c>
      <c r="CM26" s="12" t="b">
        <f>ISBLANK(#REF!)</f>
        <v>0</v>
      </c>
      <c r="CN26" s="12" t="b">
        <f>ISBLANK(#REF!)</f>
        <v>0</v>
      </c>
      <c r="CO26" s="12" t="b">
        <f>ISBLANK(#REF!)</f>
        <v>0</v>
      </c>
      <c r="CP26" s="12" t="b">
        <f>ISBLANK(#REF!)</f>
        <v>0</v>
      </c>
      <c r="CQ26" s="12" t="b">
        <f>ISBLANK(#REF!)</f>
        <v>0</v>
      </c>
      <c r="CR26" s="12" t="b">
        <f>ISBLANK(#REF!)</f>
        <v>0</v>
      </c>
      <c r="CS26" s="12" t="b">
        <f>ISBLANK(#REF!)</f>
        <v>0</v>
      </c>
      <c r="CT26" s="12" t="b">
        <f>ISBLANK(#REF!)</f>
        <v>0</v>
      </c>
      <c r="CU26" s="12" t="b">
        <f>ISBLANK(#REF!)</f>
        <v>0</v>
      </c>
      <c r="CV26" s="12" t="b">
        <f>ISBLANK(#REF!)</f>
        <v>0</v>
      </c>
      <c r="CW26" s="12"/>
      <c r="CX26" s="12"/>
    </row>
    <row r="27" spans="1:102" ht="12.75" customHeight="1" thickBot="1">
      <c r="A27" s="222"/>
      <c r="B27" s="227"/>
      <c r="C27" s="225"/>
      <c r="D27" s="225"/>
      <c r="E27" s="225"/>
      <c r="F27" s="226"/>
      <c r="G27" s="125"/>
      <c r="H27" s="182" t="str">
        <f>IF(AND(CE35,CF35),IF(H26&gt;K26,"○",IF(H26=K26,"△",IF(H26&lt;K26,"●"))),"")</f>
        <v>△</v>
      </c>
      <c r="I27" s="167"/>
      <c r="J27" s="167"/>
      <c r="K27" s="167"/>
      <c r="L27" s="167"/>
      <c r="M27" s="166" t="str">
        <f>IF(AND(CG35,CH35),IF(M26&gt;P26,"○",IF(M26=P26,"△",IF(M26&lt;P26,"●"))),"")</f>
        <v>○</v>
      </c>
      <c r="N27" s="167"/>
      <c r="O27" s="167"/>
      <c r="P27" s="167"/>
      <c r="Q27" s="168"/>
      <c r="R27" s="166" t="str">
        <f>IF(AND(CI35,CJ35),IF(R26&gt;U26,"○",IF(R26=U26,"△",IF(R26&lt;U26,"●"))),"")</f>
        <v>△</v>
      </c>
      <c r="S27" s="167"/>
      <c r="T27" s="167"/>
      <c r="U27" s="167"/>
      <c r="V27" s="168"/>
      <c r="W27" s="166" t="str">
        <f>IF(AND(CK35,CL35),IF(W26&gt;Z26,"○",IF(W26=Z26,"△",IF(W26&lt;Z26,"●"))),"")</f>
        <v>●</v>
      </c>
      <c r="X27" s="167"/>
      <c r="Y27" s="167"/>
      <c r="Z27" s="167"/>
      <c r="AA27" s="168"/>
      <c r="AB27" s="191"/>
      <c r="AC27" s="191"/>
      <c r="AD27" s="191"/>
      <c r="AE27" s="191"/>
      <c r="AF27" s="191"/>
      <c r="AG27" s="166" t="str">
        <f>IF(AND(CO16,CP16),"",IF(AG26&gt;AJ26,"○",IF(AG26=AJ26,"△","●")))</f>
        <v>●</v>
      </c>
      <c r="AH27" s="167"/>
      <c r="AI27" s="167"/>
      <c r="AJ27" s="167"/>
      <c r="AK27" s="168"/>
      <c r="AL27" s="166" t="str">
        <f>IF(AND(CQ16,CR16),"",IF(AL26&gt;AO26,"○",IF(AL26=AO26,"△","●")))</f>
        <v>●</v>
      </c>
      <c r="AM27" s="167"/>
      <c r="AN27" s="167"/>
      <c r="AO27" s="167"/>
      <c r="AP27" s="168"/>
      <c r="AQ27" s="166" t="str">
        <f>IF(AND(CS16,CT16),"",IF(AQ26&gt;AT26,"○",IF(AQ26=AT26,"△","●")))</f>
        <v>○</v>
      </c>
      <c r="AR27" s="167"/>
      <c r="AS27" s="167"/>
      <c r="AT27" s="167"/>
      <c r="AU27" s="168"/>
      <c r="AV27" s="154"/>
      <c r="AW27" s="127"/>
      <c r="AX27" s="127"/>
      <c r="AY27" s="127"/>
      <c r="AZ27" s="155"/>
      <c r="BA27" s="155"/>
      <c r="BB27" s="127"/>
      <c r="BC27" s="127"/>
      <c r="BD27" s="127"/>
      <c r="BE27" s="127"/>
      <c r="BF27" s="127"/>
      <c r="BG27" s="127"/>
      <c r="BH27" s="145"/>
      <c r="BI27" s="146"/>
      <c r="BJ27" s="147"/>
      <c r="BK27" s="127"/>
      <c r="BL27" s="127"/>
      <c r="BM27" s="127"/>
      <c r="BN27" s="127"/>
      <c r="BO27" s="127"/>
      <c r="BP27" s="127"/>
      <c r="BQ27" s="127"/>
      <c r="BR27" s="127"/>
      <c r="BS27" s="152"/>
      <c r="BT27" s="152"/>
      <c r="BU27" s="127"/>
      <c r="BV27" s="127"/>
      <c r="BW27" s="132"/>
      <c r="BX27" s="133"/>
      <c r="BY27" s="134"/>
      <c r="CD27" s="121"/>
      <c r="CE27" s="12" t="b">
        <f>ISBLANK(#REF!)</f>
        <v>0</v>
      </c>
      <c r="CF27" s="12" t="b">
        <f>ISBLANK(#REF!)</f>
        <v>0</v>
      </c>
      <c r="CG27" s="12" t="b">
        <f>ISBLANK(#REF!)</f>
        <v>0</v>
      </c>
      <c r="CH27" s="12" t="b">
        <f>ISBLANK(#REF!)</f>
        <v>0</v>
      </c>
      <c r="CI27" s="12" t="b">
        <f>ISBLANK(#REF!)</f>
        <v>0</v>
      </c>
      <c r="CJ27" s="12" t="b">
        <f>ISBLANK(#REF!)</f>
        <v>0</v>
      </c>
      <c r="CK27" s="12" t="b">
        <f>ISBLANK(#REF!)</f>
        <v>0</v>
      </c>
      <c r="CL27" s="12" t="b">
        <f>ISBLANK(#REF!)</f>
        <v>0</v>
      </c>
      <c r="CM27" s="12" t="b">
        <f>ISBLANK(#REF!)</f>
        <v>0</v>
      </c>
      <c r="CN27" s="12" t="b">
        <f>ISBLANK(#REF!)</f>
        <v>0</v>
      </c>
      <c r="CO27" s="12" t="b">
        <f>ISBLANK(#REF!)</f>
        <v>0</v>
      </c>
      <c r="CP27" s="12" t="b">
        <f>ISBLANK(#REF!)</f>
        <v>0</v>
      </c>
      <c r="CQ27" s="12" t="b">
        <f>ISBLANK(#REF!)</f>
        <v>0</v>
      </c>
      <c r="CR27" s="12" t="b">
        <f>ISBLANK(#REF!)</f>
        <v>0</v>
      </c>
      <c r="CS27" s="12" t="b">
        <f>ISBLANK(#REF!)</f>
        <v>0</v>
      </c>
      <c r="CT27" s="12" t="b">
        <f>ISBLANK(#REF!)</f>
        <v>0</v>
      </c>
      <c r="CU27" s="12" t="b">
        <f>ISBLANK(#REF!)</f>
        <v>0</v>
      </c>
      <c r="CV27" s="12" t="b">
        <f>ISBLANK(#REF!)</f>
        <v>0</v>
      </c>
      <c r="CW27" s="12"/>
      <c r="CX27" s="12"/>
    </row>
    <row r="28" spans="1:77" ht="12.75" customHeight="1" thickBot="1">
      <c r="A28" s="222"/>
      <c r="B28" s="227"/>
      <c r="C28" s="225"/>
      <c r="D28" s="225"/>
      <c r="E28" s="225"/>
      <c r="F28" s="226"/>
      <c r="G28" s="122" t="s">
        <v>10</v>
      </c>
      <c r="H28" s="178">
        <f>IF(CN8,"",AE10)</f>
        <v>1</v>
      </c>
      <c r="I28" s="179"/>
      <c r="J28" s="34" t="s">
        <v>8</v>
      </c>
      <c r="K28" s="179">
        <f>IF(CM8,"",AB10)</f>
        <v>2</v>
      </c>
      <c r="L28" s="179"/>
      <c r="M28" s="169">
        <f>IF(CN10,"",AE14)</f>
        <v>2</v>
      </c>
      <c r="N28" s="170"/>
      <c r="O28" s="34" t="s">
        <v>8</v>
      </c>
      <c r="P28" s="170">
        <f>IF(CM10,"",AB14)</f>
        <v>1</v>
      </c>
      <c r="Q28" s="171"/>
      <c r="R28" s="169">
        <f>IF(CN12,"",AE18)</f>
        <v>2</v>
      </c>
      <c r="S28" s="170"/>
      <c r="T28" s="34" t="s">
        <v>8</v>
      </c>
      <c r="U28" s="170">
        <f>IF(CM12,"",AB18)</f>
        <v>1</v>
      </c>
      <c r="V28" s="171"/>
      <c r="W28" s="169">
        <f>IF(CM14,"",AE22)</f>
        <v>2</v>
      </c>
      <c r="X28" s="170"/>
      <c r="Y28" s="34" t="s">
        <v>8</v>
      </c>
      <c r="Z28" s="170">
        <f>IF(CM14,"",AB22)</f>
        <v>4</v>
      </c>
      <c r="AA28" s="171"/>
      <c r="AB28" s="191"/>
      <c r="AC28" s="191"/>
      <c r="AD28" s="191"/>
      <c r="AE28" s="191"/>
      <c r="AF28" s="191"/>
      <c r="AG28" s="169">
        <v>3</v>
      </c>
      <c r="AH28" s="170"/>
      <c r="AI28" s="34" t="s">
        <v>8</v>
      </c>
      <c r="AJ28" s="170">
        <v>5</v>
      </c>
      <c r="AK28" s="171"/>
      <c r="AL28" s="169">
        <v>0</v>
      </c>
      <c r="AM28" s="170"/>
      <c r="AN28" s="34" t="s">
        <v>8</v>
      </c>
      <c r="AO28" s="170">
        <v>4</v>
      </c>
      <c r="AP28" s="171"/>
      <c r="AQ28" s="169">
        <v>9</v>
      </c>
      <c r="AR28" s="170"/>
      <c r="AS28" s="34" t="s">
        <v>8</v>
      </c>
      <c r="AT28" s="170">
        <v>1</v>
      </c>
      <c r="AU28" s="171"/>
      <c r="AV28" s="138">
        <f>COUNTIF(H29:AU29,"○")</f>
        <v>3</v>
      </c>
      <c r="AW28" s="139"/>
      <c r="AX28" s="127"/>
      <c r="AY28" s="127"/>
      <c r="AZ28" s="127">
        <f>COUNTIF(H29:AU29,"△")</f>
        <v>0</v>
      </c>
      <c r="BA28" s="127"/>
      <c r="BB28" s="127"/>
      <c r="BC28" s="127"/>
      <c r="BD28" s="139">
        <f>COUNTIF(H29:AU29,"●")</f>
        <v>4</v>
      </c>
      <c r="BE28" s="139"/>
      <c r="BF28" s="127"/>
      <c r="BG28" s="127"/>
      <c r="BH28" s="145"/>
      <c r="BI28" s="146"/>
      <c r="BJ28" s="147"/>
      <c r="BK28" s="141">
        <f>SUM(H28,W28,AB28,AG28,AL28,AQ28,R28,M28)</f>
        <v>19</v>
      </c>
      <c r="BL28" s="139"/>
      <c r="BM28" s="127"/>
      <c r="BN28" s="127"/>
      <c r="BO28" s="141">
        <f>SUM(K28,Z28,AE28,AJ28,AO28,AT28,U28,P28)</f>
        <v>18</v>
      </c>
      <c r="BP28" s="139"/>
      <c r="BQ28" s="127"/>
      <c r="BR28" s="127"/>
      <c r="BS28" s="127">
        <f>BK28-BO28</f>
        <v>1</v>
      </c>
      <c r="BT28" s="127"/>
      <c r="BU28" s="127"/>
      <c r="BV28" s="127"/>
      <c r="BW28" s="132"/>
      <c r="BX28" s="133"/>
      <c r="BY28" s="134"/>
    </row>
    <row r="29" spans="1:100" ht="12.75" customHeight="1" thickBot="1">
      <c r="A29" s="222"/>
      <c r="B29" s="175"/>
      <c r="C29" s="164"/>
      <c r="D29" s="164"/>
      <c r="E29" s="164"/>
      <c r="F29" s="230"/>
      <c r="G29" s="122"/>
      <c r="H29" s="183" t="str">
        <f>IF(AND(CE36,CF36),IF(H28&gt;K28,"○",IF(H28=K28,"△","●")),"")</f>
        <v>●</v>
      </c>
      <c r="I29" s="170"/>
      <c r="J29" s="170"/>
      <c r="K29" s="170"/>
      <c r="L29" s="170"/>
      <c r="M29" s="169" t="str">
        <f>IF(AND(CG36,CH36),IF(M28&gt;P28,"○",IF(M28=P28,"△","●")),"")</f>
        <v>○</v>
      </c>
      <c r="N29" s="170"/>
      <c r="O29" s="170"/>
      <c r="P29" s="170"/>
      <c r="Q29" s="171"/>
      <c r="R29" s="169" t="str">
        <f>IF(AND(CI36,CJ36),IF(R28&gt;U28,"○",IF(R28=U28,"△","●")),"")</f>
        <v>○</v>
      </c>
      <c r="S29" s="170"/>
      <c r="T29" s="170"/>
      <c r="U29" s="170"/>
      <c r="V29" s="171"/>
      <c r="W29" s="169" t="str">
        <f>IF(AND(CK36,CL36),IF(W28&gt;Z28,"○",IF(W28=Z28,"△","●")),"")</f>
        <v>●</v>
      </c>
      <c r="X29" s="170"/>
      <c r="Y29" s="170"/>
      <c r="Z29" s="170"/>
      <c r="AA29" s="171"/>
      <c r="AB29" s="191"/>
      <c r="AC29" s="191"/>
      <c r="AD29" s="191"/>
      <c r="AE29" s="191"/>
      <c r="AF29" s="191"/>
      <c r="AG29" s="169" t="str">
        <f>IF(AND(CO17,CP17),"",IF(AG28&gt;AJ28,"○",IF(AG28=AJ28,"△","●")))</f>
        <v>●</v>
      </c>
      <c r="AH29" s="170"/>
      <c r="AI29" s="170"/>
      <c r="AJ29" s="170"/>
      <c r="AK29" s="171"/>
      <c r="AL29" s="169" t="str">
        <f>IF(AND(CQ17,CR17),"",IF(AL28&gt;AO28,"○",IF(AL28=AO28,"△","●")))</f>
        <v>●</v>
      </c>
      <c r="AM29" s="170"/>
      <c r="AN29" s="170"/>
      <c r="AO29" s="170"/>
      <c r="AP29" s="171"/>
      <c r="AQ29" s="169" t="str">
        <f>IF(AND(CS17,CT17),"",IF(AQ28&gt;AT28,"○",IF(AQ28=AT28,"△","●")))</f>
        <v>○</v>
      </c>
      <c r="AR29" s="170"/>
      <c r="AS29" s="170"/>
      <c r="AT29" s="170"/>
      <c r="AU29" s="171"/>
      <c r="AV29" s="140"/>
      <c r="AW29" s="128"/>
      <c r="AX29" s="128"/>
      <c r="AY29" s="128"/>
      <c r="AZ29" s="152"/>
      <c r="BA29" s="152"/>
      <c r="BB29" s="127"/>
      <c r="BC29" s="127"/>
      <c r="BD29" s="128"/>
      <c r="BE29" s="128"/>
      <c r="BF29" s="127"/>
      <c r="BG29" s="127"/>
      <c r="BH29" s="148"/>
      <c r="BI29" s="149"/>
      <c r="BJ29" s="150"/>
      <c r="BK29" s="128"/>
      <c r="BL29" s="128"/>
      <c r="BM29" s="127"/>
      <c r="BN29" s="127"/>
      <c r="BO29" s="128"/>
      <c r="BP29" s="128"/>
      <c r="BQ29" s="127"/>
      <c r="BR29" s="127"/>
      <c r="BS29" s="127"/>
      <c r="BT29" s="127"/>
      <c r="BU29" s="127"/>
      <c r="BV29" s="127"/>
      <c r="BW29" s="132"/>
      <c r="BX29" s="133"/>
      <c r="BY29" s="134"/>
      <c r="CD29" s="121">
        <v>2</v>
      </c>
      <c r="CE29" s="12" t="b">
        <f>ISNUMBER(H14)</f>
        <v>1</v>
      </c>
      <c r="CF29" s="12" t="b">
        <f>ISNUMBER(K14)</f>
        <v>1</v>
      </c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</row>
    <row r="30" spans="1:100" ht="12.75" customHeight="1" thickBot="1">
      <c r="A30" s="221">
        <v>6</v>
      </c>
      <c r="B30" s="224" t="str">
        <f>IF(6,'参加チーム一覧'!B6)</f>
        <v>庄内FCアカデミー</v>
      </c>
      <c r="C30" s="225"/>
      <c r="D30" s="225"/>
      <c r="E30" s="225"/>
      <c r="F30" s="226"/>
      <c r="G30" s="124" t="s">
        <v>9</v>
      </c>
      <c r="H30" s="181">
        <f>IF(CP9,"",AJ12)</f>
        <v>4</v>
      </c>
      <c r="I30" s="164"/>
      <c r="J30" s="35" t="s">
        <v>8</v>
      </c>
      <c r="K30" s="164">
        <f>IF(CO9,"",AG12)</f>
        <v>0</v>
      </c>
      <c r="L30" s="164"/>
      <c r="M30" s="175">
        <f>IF(CP11,"",AJ16)</f>
        <v>2</v>
      </c>
      <c r="N30" s="164"/>
      <c r="O30" s="35" t="s">
        <v>8</v>
      </c>
      <c r="P30" s="164">
        <f>IF(CO11,"",AG16)</f>
        <v>0</v>
      </c>
      <c r="Q30" s="165"/>
      <c r="R30" s="175">
        <v>10</v>
      </c>
      <c r="S30" s="164"/>
      <c r="T30" s="35" t="s">
        <v>8</v>
      </c>
      <c r="U30" s="164">
        <v>0</v>
      </c>
      <c r="V30" s="165"/>
      <c r="W30" s="175">
        <v>5</v>
      </c>
      <c r="X30" s="164"/>
      <c r="Y30" s="35" t="s">
        <v>8</v>
      </c>
      <c r="Z30" s="164">
        <v>0</v>
      </c>
      <c r="AA30" s="165"/>
      <c r="AB30" s="175">
        <v>5</v>
      </c>
      <c r="AC30" s="164"/>
      <c r="AD30" s="35" t="s">
        <v>8</v>
      </c>
      <c r="AE30" s="164">
        <v>3</v>
      </c>
      <c r="AF30" s="165"/>
      <c r="AG30" s="205"/>
      <c r="AH30" s="205"/>
      <c r="AI30" s="205"/>
      <c r="AJ30" s="205"/>
      <c r="AK30" s="206"/>
      <c r="AL30" s="175">
        <v>1</v>
      </c>
      <c r="AM30" s="164"/>
      <c r="AN30" s="35" t="s">
        <v>8</v>
      </c>
      <c r="AO30" s="164">
        <v>2</v>
      </c>
      <c r="AP30" s="165"/>
      <c r="AQ30" s="175">
        <v>11</v>
      </c>
      <c r="AR30" s="164"/>
      <c r="AS30" s="35" t="s">
        <v>8</v>
      </c>
      <c r="AT30" s="164">
        <v>0</v>
      </c>
      <c r="AU30" s="165"/>
      <c r="AV30" s="153">
        <f>COUNTIF(H31:AU31,"○")</f>
        <v>6</v>
      </c>
      <c r="AW30" s="126"/>
      <c r="AX30" s="127">
        <f>SUM(AV30:AW33)</f>
        <v>12</v>
      </c>
      <c r="AY30" s="127"/>
      <c r="AZ30" s="126">
        <f>COUNTIF(H31:AU31,"△")</f>
        <v>0</v>
      </c>
      <c r="BA30" s="126"/>
      <c r="BB30" s="126">
        <f>SUM(AZ30:BA33)</f>
        <v>0</v>
      </c>
      <c r="BC30" s="126"/>
      <c r="BD30" s="126">
        <f>COUNTIF(H31:AU31,"●")</f>
        <v>1</v>
      </c>
      <c r="BE30" s="126"/>
      <c r="BF30" s="126">
        <f>SUM(BD30:BE33)</f>
        <v>2</v>
      </c>
      <c r="BG30" s="126"/>
      <c r="BH30" s="142">
        <f>SUM(AX30*3,BB30)</f>
        <v>36</v>
      </c>
      <c r="BI30" s="143"/>
      <c r="BJ30" s="144"/>
      <c r="BK30" s="151">
        <f>SUM(H30,W30,AB30,AG30,AL30,AQ30,R30,M30)</f>
        <v>38</v>
      </c>
      <c r="BL30" s="126"/>
      <c r="BM30" s="126">
        <f>SUM(BK30:BL33)</f>
        <v>73</v>
      </c>
      <c r="BN30" s="126"/>
      <c r="BO30" s="151">
        <f>SUM(K30,Z30,AE30,AJ30,AO30,AT30,U30,P30)</f>
        <v>5</v>
      </c>
      <c r="BP30" s="126"/>
      <c r="BQ30" s="126">
        <f>SUM(BO30:BP33)</f>
        <v>10</v>
      </c>
      <c r="BR30" s="126"/>
      <c r="BS30" s="126">
        <f>BK30-BO30</f>
        <v>33</v>
      </c>
      <c r="BT30" s="126"/>
      <c r="BU30" s="126">
        <f>BM30-BQ30</f>
        <v>63</v>
      </c>
      <c r="BV30" s="126"/>
      <c r="BW30" s="129">
        <v>2</v>
      </c>
      <c r="BX30" s="130"/>
      <c r="BY30" s="131"/>
      <c r="CD30" s="121"/>
      <c r="CE30" s="12" t="b">
        <f>ISNUMBER(H16)</f>
        <v>1</v>
      </c>
      <c r="CF30" s="12" t="b">
        <f>ISNUMBER(K16)</f>
        <v>1</v>
      </c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</row>
    <row r="31" spans="1:100" ht="12.75" customHeight="1" thickBot="1">
      <c r="A31" s="222"/>
      <c r="B31" s="227"/>
      <c r="C31" s="225"/>
      <c r="D31" s="225"/>
      <c r="E31" s="225"/>
      <c r="F31" s="226"/>
      <c r="G31" s="125"/>
      <c r="H31" s="182" t="str">
        <f>IF(AND(CE37,CF37),IF(H30&gt;K30,"○",IF(H30=K30,"△",IF(H30&lt;K30,"●"))),"")</f>
        <v>○</v>
      </c>
      <c r="I31" s="167"/>
      <c r="J31" s="167"/>
      <c r="K31" s="167"/>
      <c r="L31" s="167"/>
      <c r="M31" s="166" t="str">
        <f>IF(AND(CG37,CH37),IF(M30&gt;P30,"○",IF(M30=P30,"△",IF(M30&lt;P30,"●"))),"")</f>
        <v>○</v>
      </c>
      <c r="N31" s="167"/>
      <c r="O31" s="167"/>
      <c r="P31" s="167"/>
      <c r="Q31" s="168"/>
      <c r="R31" s="166" t="str">
        <f>IF(AND(CI37,CJ37),IF(R30&gt;U30,"○",IF(R30=U30,"△",IF(R30&lt;U30,"●"))),"")</f>
        <v>○</v>
      </c>
      <c r="S31" s="167"/>
      <c r="T31" s="167"/>
      <c r="U31" s="167"/>
      <c r="V31" s="168"/>
      <c r="W31" s="166" t="str">
        <f>IF(AND(CK37,CL37),IF(W30&gt;Z30,"○",IF(W30=Z30,"△",IF(W30&lt;Z30,"●"))),"")</f>
        <v>○</v>
      </c>
      <c r="X31" s="167"/>
      <c r="Y31" s="167"/>
      <c r="Z31" s="167"/>
      <c r="AA31" s="168"/>
      <c r="AB31" s="166" t="str">
        <f>IF(AND(CM37,CN37),IF(AB30&gt;AE30,"○",IF(AB30=AE30,"△",IF(AB30&lt;AE30,"●"))),"")</f>
        <v>○</v>
      </c>
      <c r="AC31" s="167"/>
      <c r="AD31" s="167"/>
      <c r="AE31" s="167"/>
      <c r="AF31" s="168"/>
      <c r="AG31" s="191"/>
      <c r="AH31" s="191"/>
      <c r="AI31" s="191"/>
      <c r="AJ31" s="191"/>
      <c r="AK31" s="207"/>
      <c r="AL31" s="166" t="str">
        <f>IF(AND(CQ18,CR18),"",IF(AL30&gt;AO30,"○",IF(AL30=AO30,"△","●")))</f>
        <v>●</v>
      </c>
      <c r="AM31" s="167"/>
      <c r="AN31" s="167"/>
      <c r="AO31" s="167"/>
      <c r="AP31" s="168"/>
      <c r="AQ31" s="166" t="str">
        <f>IF(AND(CS18,CT18),"",IF(AQ30&gt;AT30,"○",IF(AQ30=AT30,"△","●")))</f>
        <v>○</v>
      </c>
      <c r="AR31" s="167"/>
      <c r="AS31" s="167"/>
      <c r="AT31" s="167"/>
      <c r="AU31" s="168"/>
      <c r="AV31" s="154"/>
      <c r="AW31" s="127"/>
      <c r="AX31" s="127"/>
      <c r="AY31" s="127"/>
      <c r="AZ31" s="155"/>
      <c r="BA31" s="155"/>
      <c r="BB31" s="127"/>
      <c r="BC31" s="127"/>
      <c r="BD31" s="127"/>
      <c r="BE31" s="127"/>
      <c r="BF31" s="127"/>
      <c r="BG31" s="127"/>
      <c r="BH31" s="145"/>
      <c r="BI31" s="146"/>
      <c r="BJ31" s="147"/>
      <c r="BK31" s="127"/>
      <c r="BL31" s="127"/>
      <c r="BM31" s="127"/>
      <c r="BN31" s="127"/>
      <c r="BO31" s="127"/>
      <c r="BP31" s="127"/>
      <c r="BQ31" s="127"/>
      <c r="BR31" s="127"/>
      <c r="BS31" s="152"/>
      <c r="BT31" s="152"/>
      <c r="BU31" s="127"/>
      <c r="BV31" s="127"/>
      <c r="BW31" s="132"/>
      <c r="BX31" s="133"/>
      <c r="BY31" s="134"/>
      <c r="CD31" s="121">
        <v>3</v>
      </c>
      <c r="CE31" s="12" t="b">
        <f>ISNUMBER(H18)</f>
        <v>1</v>
      </c>
      <c r="CF31" s="12" t="b">
        <f>ISNUMBER(K18)</f>
        <v>1</v>
      </c>
      <c r="CG31" s="12" t="b">
        <f>ISNUMBER(M18)</f>
        <v>1</v>
      </c>
      <c r="CH31" s="12" t="b">
        <f>ISNUMBER(P18)</f>
        <v>1</v>
      </c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</row>
    <row r="32" spans="1:100" ht="12.75" customHeight="1" thickBot="1">
      <c r="A32" s="222"/>
      <c r="B32" s="227"/>
      <c r="C32" s="225"/>
      <c r="D32" s="225"/>
      <c r="E32" s="225"/>
      <c r="F32" s="226"/>
      <c r="G32" s="122" t="s">
        <v>10</v>
      </c>
      <c r="H32" s="178">
        <f>IF(CP8,"",AJ10)</f>
        <v>7</v>
      </c>
      <c r="I32" s="179"/>
      <c r="J32" s="36" t="s">
        <v>8</v>
      </c>
      <c r="K32" s="179">
        <f>IF(CO8,"",AG10)</f>
        <v>0</v>
      </c>
      <c r="L32" s="179"/>
      <c r="M32" s="169">
        <f>IF(CP10,"",AJ14)</f>
        <v>5</v>
      </c>
      <c r="N32" s="170"/>
      <c r="O32" s="36" t="s">
        <v>8</v>
      </c>
      <c r="P32" s="170">
        <f>IF(CO10,"",AG14)</f>
        <v>1</v>
      </c>
      <c r="Q32" s="171"/>
      <c r="R32" s="169">
        <f>IF(CP12,"",AJ18)</f>
        <v>5</v>
      </c>
      <c r="S32" s="170"/>
      <c r="T32" s="36" t="s">
        <v>8</v>
      </c>
      <c r="U32" s="170">
        <f>IF(CO12,"",AG18)</f>
        <v>0</v>
      </c>
      <c r="V32" s="171"/>
      <c r="W32" s="169">
        <f>IF(CP14,"",AJ22)</f>
        <v>3</v>
      </c>
      <c r="X32" s="170"/>
      <c r="Y32" s="36" t="s">
        <v>8</v>
      </c>
      <c r="Z32" s="170">
        <f>IF(CO14,"",AG22)</f>
        <v>2</v>
      </c>
      <c r="AA32" s="171"/>
      <c r="AB32" s="169">
        <f>IF(CP16,"",AJ26)</f>
        <v>3</v>
      </c>
      <c r="AC32" s="170"/>
      <c r="AD32" s="36" t="s">
        <v>8</v>
      </c>
      <c r="AE32" s="170">
        <f>IF(CO16,"",AG26)</f>
        <v>0</v>
      </c>
      <c r="AF32" s="171"/>
      <c r="AG32" s="191"/>
      <c r="AH32" s="191"/>
      <c r="AI32" s="191"/>
      <c r="AJ32" s="191"/>
      <c r="AK32" s="207"/>
      <c r="AL32" s="169">
        <v>1</v>
      </c>
      <c r="AM32" s="170"/>
      <c r="AN32" s="36" t="s">
        <v>8</v>
      </c>
      <c r="AO32" s="170">
        <v>2</v>
      </c>
      <c r="AP32" s="171"/>
      <c r="AQ32" s="169">
        <v>11</v>
      </c>
      <c r="AR32" s="170"/>
      <c r="AS32" s="36" t="s">
        <v>8</v>
      </c>
      <c r="AT32" s="170">
        <v>0</v>
      </c>
      <c r="AU32" s="171"/>
      <c r="AV32" s="138">
        <f>COUNTIF(H33:AU33,"○")</f>
        <v>6</v>
      </c>
      <c r="AW32" s="139"/>
      <c r="AX32" s="127"/>
      <c r="AY32" s="127"/>
      <c r="AZ32" s="127">
        <f>COUNTIF(H33:AU33,"△")</f>
        <v>0</v>
      </c>
      <c r="BA32" s="127"/>
      <c r="BB32" s="127"/>
      <c r="BC32" s="127"/>
      <c r="BD32" s="139">
        <f>COUNTIF(H33:AU33,"●")</f>
        <v>1</v>
      </c>
      <c r="BE32" s="139"/>
      <c r="BF32" s="127"/>
      <c r="BG32" s="127"/>
      <c r="BH32" s="145"/>
      <c r="BI32" s="146"/>
      <c r="BJ32" s="147"/>
      <c r="BK32" s="141">
        <f>SUM(H32,W32,AB32,AG32,AL32,AQ32,R32,M32)</f>
        <v>35</v>
      </c>
      <c r="BL32" s="139"/>
      <c r="BM32" s="127"/>
      <c r="BN32" s="127"/>
      <c r="BO32" s="141">
        <f>SUM(K32,Z32,AE32,AJ32,AO32,AT32,U32,P32)</f>
        <v>5</v>
      </c>
      <c r="BP32" s="139"/>
      <c r="BQ32" s="127"/>
      <c r="BR32" s="127"/>
      <c r="BS32" s="127">
        <f>BK32-BO32</f>
        <v>30</v>
      </c>
      <c r="BT32" s="127"/>
      <c r="BU32" s="127"/>
      <c r="BV32" s="127"/>
      <c r="BW32" s="132"/>
      <c r="BX32" s="133"/>
      <c r="BY32" s="134"/>
      <c r="CD32" s="121"/>
      <c r="CE32" s="12" t="b">
        <f>ISNUMBER(H20)</f>
        <v>1</v>
      </c>
      <c r="CF32" s="12" t="b">
        <f>ISNUMBER(K20)</f>
        <v>1</v>
      </c>
      <c r="CG32" s="12" t="b">
        <f>ISNUMBER(M20)</f>
        <v>1</v>
      </c>
      <c r="CH32" s="12" t="b">
        <f>ISNUMBER(P20)</f>
        <v>1</v>
      </c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</row>
    <row r="33" spans="1:100" ht="12.75" customHeight="1" thickBot="1">
      <c r="A33" s="223"/>
      <c r="B33" s="227"/>
      <c r="C33" s="225"/>
      <c r="D33" s="225"/>
      <c r="E33" s="225"/>
      <c r="F33" s="226"/>
      <c r="G33" s="123"/>
      <c r="H33" s="180" t="str">
        <f>IF(AND(CE38,CF38),IF(H32&gt;K32,"○",IF(H32=K32,"△","●")),"")</f>
        <v>○</v>
      </c>
      <c r="I33" s="173"/>
      <c r="J33" s="173"/>
      <c r="K33" s="173"/>
      <c r="L33" s="173"/>
      <c r="M33" s="172" t="str">
        <f>IF(AND(CG38,CH38),IF(M32&gt;P32,"○",IF(M32=P32,"△","●")),"")</f>
        <v>○</v>
      </c>
      <c r="N33" s="173"/>
      <c r="O33" s="173"/>
      <c r="P33" s="173"/>
      <c r="Q33" s="174"/>
      <c r="R33" s="172" t="str">
        <f>IF(AND(CI38,CJ38),IF(R32&gt;U32,"○",IF(R32=U32,"△","●")),"")</f>
        <v>○</v>
      </c>
      <c r="S33" s="173"/>
      <c r="T33" s="173"/>
      <c r="U33" s="173"/>
      <c r="V33" s="174"/>
      <c r="W33" s="172" t="str">
        <f>IF(AND(CK38,CL38),IF(W32&gt;Z32,"○",IF(W32=Z32,"△","●")),"")</f>
        <v>○</v>
      </c>
      <c r="X33" s="173"/>
      <c r="Y33" s="173"/>
      <c r="Z33" s="173"/>
      <c r="AA33" s="174"/>
      <c r="AB33" s="172" t="s">
        <v>145</v>
      </c>
      <c r="AC33" s="173"/>
      <c r="AD33" s="173"/>
      <c r="AE33" s="173"/>
      <c r="AF33" s="174"/>
      <c r="AG33" s="204"/>
      <c r="AH33" s="204"/>
      <c r="AI33" s="204"/>
      <c r="AJ33" s="204"/>
      <c r="AK33" s="208"/>
      <c r="AL33" s="172" t="str">
        <f>IF(AND(CQ19,CR19),"",IF(AL32&gt;AO32,"○",IF(AL32=AO32,"△","●")))</f>
        <v>●</v>
      </c>
      <c r="AM33" s="173"/>
      <c r="AN33" s="173"/>
      <c r="AO33" s="173"/>
      <c r="AP33" s="174"/>
      <c r="AQ33" s="172" t="str">
        <f>IF(AND(CS19,CT19),"",IF(AQ32&gt;AT32,"○",IF(AQ32=AT32,"△","●")))</f>
        <v>○</v>
      </c>
      <c r="AR33" s="173"/>
      <c r="AS33" s="173"/>
      <c r="AT33" s="173"/>
      <c r="AU33" s="174"/>
      <c r="AV33" s="140"/>
      <c r="AW33" s="128"/>
      <c r="AX33" s="128"/>
      <c r="AY33" s="128"/>
      <c r="AZ33" s="152"/>
      <c r="BA33" s="152"/>
      <c r="BB33" s="128"/>
      <c r="BC33" s="128"/>
      <c r="BD33" s="128"/>
      <c r="BE33" s="128"/>
      <c r="BF33" s="128"/>
      <c r="BG33" s="128"/>
      <c r="BH33" s="148"/>
      <c r="BI33" s="149"/>
      <c r="BJ33" s="150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35"/>
      <c r="BX33" s="136"/>
      <c r="BY33" s="137"/>
      <c r="CD33" s="121">
        <v>4</v>
      </c>
      <c r="CE33" s="12" t="b">
        <f>ISNUMBER(H22)</f>
        <v>1</v>
      </c>
      <c r="CF33" s="12" t="b">
        <f>ISNUMBER(K22)</f>
        <v>1</v>
      </c>
      <c r="CG33" s="12" t="b">
        <f>ISNUMBER(M22)</f>
        <v>1</v>
      </c>
      <c r="CH33" s="12" t="b">
        <f>ISNUMBER(P22)</f>
        <v>1</v>
      </c>
      <c r="CI33" s="12" t="b">
        <f>ISNUMBER(R22)</f>
        <v>1</v>
      </c>
      <c r="CJ33" s="12" t="b">
        <f>ISNUMBER(U22)</f>
        <v>1</v>
      </c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</row>
    <row r="34" spans="1:100" ht="12.75" customHeight="1" thickBot="1">
      <c r="A34" s="221">
        <v>7</v>
      </c>
      <c r="B34" s="224" t="str">
        <f>IF(7,'参加チーム一覧'!B7)</f>
        <v>リオーネ酒田</v>
      </c>
      <c r="C34" s="225"/>
      <c r="D34" s="225"/>
      <c r="E34" s="225"/>
      <c r="F34" s="226"/>
      <c r="G34" s="124" t="s">
        <v>9</v>
      </c>
      <c r="H34" s="177" t="s">
        <v>188</v>
      </c>
      <c r="I34" s="164"/>
      <c r="J34" s="35" t="s">
        <v>8</v>
      </c>
      <c r="K34" s="164">
        <f>IF(CQ9,"",AL12)</f>
        <v>3</v>
      </c>
      <c r="L34" s="164"/>
      <c r="M34" s="175">
        <v>1</v>
      </c>
      <c r="N34" s="164"/>
      <c r="O34" s="35" t="s">
        <v>8</v>
      </c>
      <c r="P34" s="164">
        <v>1</v>
      </c>
      <c r="Q34" s="165"/>
      <c r="R34" s="176" t="s">
        <v>174</v>
      </c>
      <c r="S34" s="164"/>
      <c r="T34" s="35" t="s">
        <v>8</v>
      </c>
      <c r="U34" s="177" t="s">
        <v>175</v>
      </c>
      <c r="V34" s="165"/>
      <c r="W34" s="175">
        <f>IF(CR15,"",AO24)</f>
        <v>13</v>
      </c>
      <c r="X34" s="164"/>
      <c r="Y34" s="35" t="s">
        <v>8</v>
      </c>
      <c r="Z34" s="164">
        <f>IF(CQ15,"",AL24)</f>
        <v>1</v>
      </c>
      <c r="AA34" s="165"/>
      <c r="AB34" s="175">
        <v>4</v>
      </c>
      <c r="AC34" s="164"/>
      <c r="AD34" s="35" t="s">
        <v>8</v>
      </c>
      <c r="AE34" s="164">
        <f>IF(CQ17,"",AL28)</f>
        <v>0</v>
      </c>
      <c r="AF34" s="165"/>
      <c r="AG34" s="175">
        <f>IF(CR19,"",AO32)</f>
        <v>2</v>
      </c>
      <c r="AH34" s="164"/>
      <c r="AI34" s="35" t="s">
        <v>8</v>
      </c>
      <c r="AJ34" s="164">
        <f>IF(CQ19,"",AL32)</f>
        <v>1</v>
      </c>
      <c r="AK34" s="165"/>
      <c r="AL34" s="205"/>
      <c r="AM34" s="205"/>
      <c r="AN34" s="205"/>
      <c r="AO34" s="205"/>
      <c r="AP34" s="205"/>
      <c r="AQ34" s="175">
        <v>7</v>
      </c>
      <c r="AR34" s="164"/>
      <c r="AS34" s="35" t="s">
        <v>8</v>
      </c>
      <c r="AT34" s="164">
        <v>0</v>
      </c>
      <c r="AU34" s="165"/>
      <c r="AV34" s="153">
        <f>COUNTIF(H35:AU35,"○")</f>
        <v>5</v>
      </c>
      <c r="AW34" s="126"/>
      <c r="AX34" s="127">
        <f>SUM(AV34:AW37)</f>
        <v>12</v>
      </c>
      <c r="AY34" s="127"/>
      <c r="AZ34" s="126">
        <f>COUNTIF(H35:AU35,"△")</f>
        <v>1</v>
      </c>
      <c r="BA34" s="126"/>
      <c r="BB34" s="126">
        <f>SUM(AZ34:BA37)</f>
        <v>1</v>
      </c>
      <c r="BC34" s="126"/>
      <c r="BD34" s="126">
        <f>COUNTIF(H35:AU35,"●")</f>
        <v>1</v>
      </c>
      <c r="BE34" s="126"/>
      <c r="BF34" s="126">
        <f>SUM(BD34:BE37)</f>
        <v>1</v>
      </c>
      <c r="BG34" s="126"/>
      <c r="BH34" s="142">
        <f>SUM(AX34*3,BB34)</f>
        <v>37</v>
      </c>
      <c r="BI34" s="143"/>
      <c r="BJ34" s="144"/>
      <c r="BK34" s="151">
        <f>SUM(H34,W34,AB34,AG34,AL34,AQ34,R34,M34)</f>
        <v>27</v>
      </c>
      <c r="BL34" s="126"/>
      <c r="BM34" s="126">
        <f>SUM(BK34:BL37)</f>
        <v>61</v>
      </c>
      <c r="BN34" s="126"/>
      <c r="BO34" s="151">
        <f>SUM(K34,Z34,AE34,AJ34,AO34,AT34,U34,P34)</f>
        <v>6</v>
      </c>
      <c r="BP34" s="126"/>
      <c r="BQ34" s="126">
        <f>SUM(BO34:BP37)</f>
        <v>10</v>
      </c>
      <c r="BR34" s="126"/>
      <c r="BS34" s="126">
        <f>BK34-BO34</f>
        <v>21</v>
      </c>
      <c r="BT34" s="126"/>
      <c r="BU34" s="126">
        <f>BM34-BQ34</f>
        <v>51</v>
      </c>
      <c r="BV34" s="126"/>
      <c r="BW34" s="129">
        <v>1</v>
      </c>
      <c r="BX34" s="130"/>
      <c r="BY34" s="131"/>
      <c r="CD34" s="121"/>
      <c r="CE34" s="12" t="b">
        <f>ISNUMBER(H24)</f>
        <v>1</v>
      </c>
      <c r="CF34" s="12" t="b">
        <f>ISNUMBER(K24)</f>
        <v>1</v>
      </c>
      <c r="CG34" s="12" t="b">
        <f>ISNUMBER(M24)</f>
        <v>1</v>
      </c>
      <c r="CH34" s="12" t="b">
        <f>ISNUMBER(P24)</f>
        <v>1</v>
      </c>
      <c r="CI34" s="12" t="b">
        <f>ISNUMBER(R24)</f>
        <v>1</v>
      </c>
      <c r="CJ34" s="12" t="b">
        <f>ISNUMBER(U24)</f>
        <v>1</v>
      </c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</row>
    <row r="35" spans="1:100" ht="12.75" customHeight="1" thickBot="1">
      <c r="A35" s="222"/>
      <c r="B35" s="227"/>
      <c r="C35" s="225"/>
      <c r="D35" s="225"/>
      <c r="E35" s="225"/>
      <c r="F35" s="226"/>
      <c r="G35" s="125"/>
      <c r="H35" s="166" t="s">
        <v>146</v>
      </c>
      <c r="I35" s="167"/>
      <c r="J35" s="167"/>
      <c r="K35" s="167"/>
      <c r="L35" s="168"/>
      <c r="M35" s="166" t="str">
        <f>IF(AND(CG39,CH39),IF(M34&gt;P34,"○",IF(M34=P34,"△",IF(M34&lt;P34,"●"))),"")</f>
        <v>△</v>
      </c>
      <c r="N35" s="167"/>
      <c r="O35" s="167"/>
      <c r="P35" s="167"/>
      <c r="Q35" s="168"/>
      <c r="R35" s="166" t="s">
        <v>145</v>
      </c>
      <c r="S35" s="167"/>
      <c r="T35" s="167"/>
      <c r="U35" s="167"/>
      <c r="V35" s="168"/>
      <c r="W35" s="166" t="str">
        <f>IF(AND(CK39,CL39),IF(W34&gt;Z34,"○",IF(W34=Z34,"△",IF(W34&lt;Z34,"●"))),"")</f>
        <v>○</v>
      </c>
      <c r="X35" s="167"/>
      <c r="Y35" s="167"/>
      <c r="Z35" s="167"/>
      <c r="AA35" s="168"/>
      <c r="AB35" s="166" t="str">
        <f>IF(AND(CM39,CN39),IF(AB34&gt;AE34,"○",IF(AB34=AE34,"△",IF(AB34&lt;AE34,"●"))),"")</f>
        <v>○</v>
      </c>
      <c r="AC35" s="167"/>
      <c r="AD35" s="167"/>
      <c r="AE35" s="167"/>
      <c r="AF35" s="168"/>
      <c r="AG35" s="166" t="str">
        <f>IF(AND(CO39,CP39),IF(AG34&gt;AJ34,"○",IF(AG34=AJ34,"△","●")),"")</f>
        <v>○</v>
      </c>
      <c r="AH35" s="167"/>
      <c r="AI35" s="167"/>
      <c r="AJ35" s="167"/>
      <c r="AK35" s="168"/>
      <c r="AL35" s="191"/>
      <c r="AM35" s="191"/>
      <c r="AN35" s="191"/>
      <c r="AO35" s="191"/>
      <c r="AP35" s="191"/>
      <c r="AQ35" s="166" t="str">
        <f>IF(AND(CS20,CT20),"",IF(AQ34&gt;AT34,"○",IF(AQ34=AT34,"△","●")))</f>
        <v>○</v>
      </c>
      <c r="AR35" s="167"/>
      <c r="AS35" s="167"/>
      <c r="AT35" s="167"/>
      <c r="AU35" s="168"/>
      <c r="AV35" s="154"/>
      <c r="AW35" s="127"/>
      <c r="AX35" s="127"/>
      <c r="AY35" s="127"/>
      <c r="AZ35" s="155"/>
      <c r="BA35" s="155"/>
      <c r="BB35" s="127"/>
      <c r="BC35" s="127"/>
      <c r="BD35" s="127"/>
      <c r="BE35" s="127"/>
      <c r="BF35" s="127"/>
      <c r="BG35" s="127"/>
      <c r="BH35" s="145"/>
      <c r="BI35" s="146"/>
      <c r="BJ35" s="147"/>
      <c r="BK35" s="127"/>
      <c r="BL35" s="127"/>
      <c r="BM35" s="127"/>
      <c r="BN35" s="127"/>
      <c r="BO35" s="127"/>
      <c r="BP35" s="127"/>
      <c r="BQ35" s="127"/>
      <c r="BR35" s="127"/>
      <c r="BS35" s="152"/>
      <c r="BT35" s="152"/>
      <c r="BU35" s="127"/>
      <c r="BV35" s="127"/>
      <c r="BW35" s="132"/>
      <c r="BX35" s="133"/>
      <c r="BY35" s="134"/>
      <c r="CD35" s="121">
        <v>5</v>
      </c>
      <c r="CE35" s="12" t="b">
        <f>ISNUMBER(H26)</f>
        <v>1</v>
      </c>
      <c r="CF35" s="12" t="b">
        <f>ISNUMBER(K26)</f>
        <v>1</v>
      </c>
      <c r="CG35" s="12" t="b">
        <f>ISNUMBER(M26)</f>
        <v>1</v>
      </c>
      <c r="CH35" s="12" t="b">
        <f>ISNUMBER(P26)</f>
        <v>1</v>
      </c>
      <c r="CI35" s="12" t="b">
        <f>ISNUMBER(R26)</f>
        <v>1</v>
      </c>
      <c r="CJ35" s="12" t="b">
        <f>ISNUMBER(U26)</f>
        <v>1</v>
      </c>
      <c r="CK35" s="12" t="b">
        <f>ISNUMBER(W26)</f>
        <v>1</v>
      </c>
      <c r="CL35" s="12" t="b">
        <f>ISNUMBER(Z26)</f>
        <v>1</v>
      </c>
      <c r="CM35" s="12"/>
      <c r="CN35" s="12"/>
      <c r="CO35" s="12"/>
      <c r="CP35" s="12"/>
      <c r="CQ35" s="12"/>
      <c r="CR35" s="12"/>
      <c r="CS35" s="12"/>
      <c r="CT35" s="12"/>
      <c r="CU35" s="12"/>
      <c r="CV35" s="12"/>
    </row>
    <row r="36" spans="1:100" ht="12.75" customHeight="1" thickBot="1">
      <c r="A36" s="222"/>
      <c r="B36" s="227"/>
      <c r="C36" s="225"/>
      <c r="D36" s="225"/>
      <c r="E36" s="225"/>
      <c r="F36" s="226"/>
      <c r="G36" s="122" t="s">
        <v>10</v>
      </c>
      <c r="H36" s="178">
        <f>IF(CR8,"",AO10)</f>
        <v>3</v>
      </c>
      <c r="I36" s="179"/>
      <c r="J36" s="36" t="s">
        <v>8</v>
      </c>
      <c r="K36" s="179">
        <f>IF(CQ8,"",AL10)</f>
        <v>0</v>
      </c>
      <c r="L36" s="179"/>
      <c r="M36" s="169">
        <f>IF(CR10,"",AO14)</f>
        <v>4</v>
      </c>
      <c r="N36" s="170"/>
      <c r="O36" s="36" t="s">
        <v>8</v>
      </c>
      <c r="P36" s="170">
        <f>IF(CQ10,"",AL14)</f>
        <v>0</v>
      </c>
      <c r="Q36" s="171"/>
      <c r="R36" s="169">
        <f>IF(CR12,"",AO18)</f>
        <v>2</v>
      </c>
      <c r="S36" s="170"/>
      <c r="T36" s="36" t="s">
        <v>8</v>
      </c>
      <c r="U36" s="170">
        <f>IF(CQ12,"",AL18)</f>
        <v>0</v>
      </c>
      <c r="V36" s="171"/>
      <c r="W36" s="169">
        <f>IF(CR14,"",AO22)</f>
        <v>7</v>
      </c>
      <c r="X36" s="170"/>
      <c r="Y36" s="36" t="s">
        <v>8</v>
      </c>
      <c r="Z36" s="170">
        <f>IF(CQ14,"",AL22)</f>
        <v>1</v>
      </c>
      <c r="AA36" s="171"/>
      <c r="AB36" s="169">
        <f>IF(CR16,"",AO26)</f>
        <v>7</v>
      </c>
      <c r="AC36" s="170"/>
      <c r="AD36" s="36" t="s">
        <v>8</v>
      </c>
      <c r="AE36" s="170">
        <f>IF(CQ16,"",AL26)</f>
        <v>0</v>
      </c>
      <c r="AF36" s="171"/>
      <c r="AG36" s="169">
        <f>IF(CR18,"",AO30)</f>
        <v>2</v>
      </c>
      <c r="AH36" s="170"/>
      <c r="AI36" s="36" t="s">
        <v>8</v>
      </c>
      <c r="AJ36" s="170">
        <f>IF(CQ18,"",AL30)</f>
        <v>1</v>
      </c>
      <c r="AK36" s="171"/>
      <c r="AL36" s="191"/>
      <c r="AM36" s="191"/>
      <c r="AN36" s="191"/>
      <c r="AO36" s="191"/>
      <c r="AP36" s="191"/>
      <c r="AQ36" s="169">
        <v>9</v>
      </c>
      <c r="AR36" s="170"/>
      <c r="AS36" s="36" t="s">
        <v>8</v>
      </c>
      <c r="AT36" s="170">
        <v>2</v>
      </c>
      <c r="AU36" s="171"/>
      <c r="AV36" s="138">
        <f>COUNTIF(H37:AU37,"○")</f>
        <v>7</v>
      </c>
      <c r="AW36" s="139"/>
      <c r="AX36" s="127"/>
      <c r="AY36" s="127"/>
      <c r="AZ36" s="127">
        <f>COUNTIF(H37:AU37,"△")</f>
        <v>0</v>
      </c>
      <c r="BA36" s="127"/>
      <c r="BB36" s="127"/>
      <c r="BC36" s="127"/>
      <c r="BD36" s="139">
        <f>COUNTIF(H37:AU37,"●")</f>
        <v>0</v>
      </c>
      <c r="BE36" s="139"/>
      <c r="BF36" s="127"/>
      <c r="BG36" s="127"/>
      <c r="BH36" s="145"/>
      <c r="BI36" s="146"/>
      <c r="BJ36" s="147"/>
      <c r="BK36" s="141">
        <f>SUM(H36,W36,AB36,AG36,AL36,AQ36,R36,M36)</f>
        <v>34</v>
      </c>
      <c r="BL36" s="139"/>
      <c r="BM36" s="127"/>
      <c r="BN36" s="127"/>
      <c r="BO36" s="141">
        <f>SUM(K36,Z36,AE36,AJ36,AO36,AT36,U36,P36)</f>
        <v>4</v>
      </c>
      <c r="BP36" s="139"/>
      <c r="BQ36" s="127"/>
      <c r="BR36" s="127"/>
      <c r="BS36" s="127">
        <f>BK36-BO36</f>
        <v>30</v>
      </c>
      <c r="BT36" s="127"/>
      <c r="BU36" s="127"/>
      <c r="BV36" s="127"/>
      <c r="BW36" s="132"/>
      <c r="BX36" s="133"/>
      <c r="BY36" s="134"/>
      <c r="CD36" s="121"/>
      <c r="CE36" s="12" t="b">
        <f>ISNUMBER(H28)</f>
        <v>1</v>
      </c>
      <c r="CF36" s="12" t="b">
        <f>ISNUMBER(K28)</f>
        <v>1</v>
      </c>
      <c r="CG36" s="12" t="b">
        <f>ISNUMBER(M28)</f>
        <v>1</v>
      </c>
      <c r="CH36" s="12" t="b">
        <f>ISNUMBER(P28)</f>
        <v>1</v>
      </c>
      <c r="CI36" s="12" t="b">
        <f>ISNUMBER(R28)</f>
        <v>1</v>
      </c>
      <c r="CJ36" s="12" t="b">
        <f>ISNUMBER(U28)</f>
        <v>1</v>
      </c>
      <c r="CK36" s="12" t="b">
        <f>ISNUMBER(W28)</f>
        <v>1</v>
      </c>
      <c r="CL36" s="12" t="b">
        <f>ISNUMBER(Z28)</f>
        <v>1</v>
      </c>
      <c r="CM36" s="12"/>
      <c r="CN36" s="12"/>
      <c r="CO36" s="12"/>
      <c r="CP36" s="12"/>
      <c r="CQ36" s="12"/>
      <c r="CR36" s="12"/>
      <c r="CS36" s="12"/>
      <c r="CT36" s="12"/>
      <c r="CU36" s="12"/>
      <c r="CV36" s="12"/>
    </row>
    <row r="37" spans="1:100" ht="12.75" customHeight="1" thickBot="1">
      <c r="A37" s="223"/>
      <c r="B37" s="227"/>
      <c r="C37" s="225"/>
      <c r="D37" s="225"/>
      <c r="E37" s="225"/>
      <c r="F37" s="226"/>
      <c r="G37" s="123"/>
      <c r="H37" s="180" t="str">
        <f>IF(AND(CE40,CF40),IF(H36&gt;K36,"○",IF(H36=K36,"△","●")),"")</f>
        <v>○</v>
      </c>
      <c r="I37" s="173"/>
      <c r="J37" s="173"/>
      <c r="K37" s="173"/>
      <c r="L37" s="173"/>
      <c r="M37" s="172" t="str">
        <f>IF(AND(CG40,CH40),IF(M36&gt;P36,"○",IF(M36=P36,"△","●")),"")</f>
        <v>○</v>
      </c>
      <c r="N37" s="173"/>
      <c r="O37" s="173"/>
      <c r="P37" s="173"/>
      <c r="Q37" s="174"/>
      <c r="R37" s="173" t="str">
        <f>IF(AND(CI40,CJ40),IF(R36&gt;U36,"○",IF(R36=U36,"△","●")),"")</f>
        <v>○</v>
      </c>
      <c r="S37" s="173"/>
      <c r="T37" s="173"/>
      <c r="U37" s="173"/>
      <c r="V37" s="173"/>
      <c r="W37" s="172" t="s">
        <v>147</v>
      </c>
      <c r="X37" s="173"/>
      <c r="Y37" s="173"/>
      <c r="Z37" s="173"/>
      <c r="AA37" s="173"/>
      <c r="AB37" s="172" t="str">
        <f>IF(AND(CM40,CN40),IF(AB36&gt;AE36,"○",IF(AB36=AE36,"△","●")),"")</f>
        <v>○</v>
      </c>
      <c r="AC37" s="173"/>
      <c r="AD37" s="173"/>
      <c r="AE37" s="173"/>
      <c r="AF37" s="174"/>
      <c r="AG37" s="172" t="str">
        <f>IF(AND(CO40,CP40),IF(AG36&gt;AJ36,"○",IF(AG36=AJ36,"△","●")),"")</f>
        <v>○</v>
      </c>
      <c r="AH37" s="173"/>
      <c r="AI37" s="173"/>
      <c r="AJ37" s="173"/>
      <c r="AK37" s="174"/>
      <c r="AL37" s="204"/>
      <c r="AM37" s="204"/>
      <c r="AN37" s="204"/>
      <c r="AO37" s="204"/>
      <c r="AP37" s="204"/>
      <c r="AQ37" s="172" t="str">
        <f>IF(AND(CS21,CT21),"",IF(AQ36&gt;AT36,"○",IF(AQ36=AT36,"△","●")))</f>
        <v>○</v>
      </c>
      <c r="AR37" s="173"/>
      <c r="AS37" s="173"/>
      <c r="AT37" s="173"/>
      <c r="AU37" s="174"/>
      <c r="AV37" s="140"/>
      <c r="AW37" s="128"/>
      <c r="AX37" s="128"/>
      <c r="AY37" s="128"/>
      <c r="AZ37" s="152"/>
      <c r="BA37" s="152"/>
      <c r="BB37" s="128"/>
      <c r="BC37" s="128"/>
      <c r="BD37" s="128"/>
      <c r="BE37" s="128"/>
      <c r="BF37" s="128"/>
      <c r="BG37" s="128"/>
      <c r="BH37" s="148"/>
      <c r="BI37" s="149"/>
      <c r="BJ37" s="150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35"/>
      <c r="BX37" s="136"/>
      <c r="BY37" s="137"/>
      <c r="CD37" s="121">
        <v>6</v>
      </c>
      <c r="CE37" s="12" t="b">
        <f>ISNUMBER(H30)</f>
        <v>1</v>
      </c>
      <c r="CF37" s="12" t="b">
        <f>ISNUMBER(K30)</f>
        <v>1</v>
      </c>
      <c r="CG37" s="12" t="b">
        <f>ISNUMBER(M30)</f>
        <v>1</v>
      </c>
      <c r="CH37" s="12" t="b">
        <f>ISNUMBER(P30)</f>
        <v>1</v>
      </c>
      <c r="CI37" s="12" t="b">
        <f>ISNUMBER(R30)</f>
        <v>1</v>
      </c>
      <c r="CJ37" s="12" t="b">
        <f>ISNUMBER(U30)</f>
        <v>1</v>
      </c>
      <c r="CK37" s="12" t="b">
        <f>ISNUMBER(W30)</f>
        <v>1</v>
      </c>
      <c r="CL37" s="12" t="b">
        <f>ISNUMBER(Z30)</f>
        <v>1</v>
      </c>
      <c r="CM37" s="12" t="b">
        <f>ISNUMBER(AB30)</f>
        <v>1</v>
      </c>
      <c r="CN37" s="12" t="b">
        <f>ISNUMBER(AE30)</f>
        <v>1</v>
      </c>
      <c r="CO37" s="12"/>
      <c r="CP37" s="12"/>
      <c r="CQ37" s="12"/>
      <c r="CR37" s="12"/>
      <c r="CS37" s="12"/>
      <c r="CT37" s="12"/>
      <c r="CU37" s="12"/>
      <c r="CV37" s="12"/>
    </row>
    <row r="38" spans="1:100" ht="12.75" customHeight="1" thickBot="1">
      <c r="A38" s="221">
        <v>8</v>
      </c>
      <c r="B38" s="224" t="str">
        <f>IF(8,'参加チーム一覧'!B8)</f>
        <v>日新中学校</v>
      </c>
      <c r="C38" s="225"/>
      <c r="D38" s="225"/>
      <c r="E38" s="225"/>
      <c r="F38" s="226"/>
      <c r="G38" s="124" t="s">
        <v>9</v>
      </c>
      <c r="H38" s="181">
        <f>IF(CT9,"",AT12)</f>
        <v>1</v>
      </c>
      <c r="I38" s="164"/>
      <c r="J38" s="35" t="s">
        <v>8</v>
      </c>
      <c r="K38" s="164">
        <f>IF(CS9,"",AQ12)</f>
        <v>3</v>
      </c>
      <c r="L38" s="164"/>
      <c r="M38" s="175">
        <f>IF(CT11,"",AT16)</f>
        <v>0</v>
      </c>
      <c r="N38" s="164"/>
      <c r="O38" s="35" t="s">
        <v>8</v>
      </c>
      <c r="P38" s="164">
        <f>IF(CS11,"",AQ16)</f>
        <v>8</v>
      </c>
      <c r="Q38" s="165"/>
      <c r="R38" s="175">
        <f>IF(CT13,"",AT20)</f>
        <v>0</v>
      </c>
      <c r="S38" s="164"/>
      <c r="T38" s="35" t="s">
        <v>8</v>
      </c>
      <c r="U38" s="164">
        <v>4</v>
      </c>
      <c r="V38" s="165"/>
      <c r="W38" s="175">
        <f>IF(CT15,"",AT24)</f>
        <v>2</v>
      </c>
      <c r="X38" s="164"/>
      <c r="Y38" s="35" t="s">
        <v>8</v>
      </c>
      <c r="Z38" s="164">
        <f>IF(CS15,"",AQ24)</f>
        <v>5</v>
      </c>
      <c r="AA38" s="165"/>
      <c r="AB38" s="175">
        <f>IF(CT17,"",AT28)</f>
        <v>1</v>
      </c>
      <c r="AC38" s="164"/>
      <c r="AD38" s="35" t="s">
        <v>8</v>
      </c>
      <c r="AE38" s="164">
        <f>IF(CS17,"",AQ28)</f>
        <v>9</v>
      </c>
      <c r="AF38" s="165"/>
      <c r="AG38" s="175">
        <f>IF(CT19,"",AT32)</f>
        <v>0</v>
      </c>
      <c r="AH38" s="164"/>
      <c r="AI38" s="35" t="s">
        <v>8</v>
      </c>
      <c r="AJ38" s="164">
        <f>IF(CS19,"",AQ32)</f>
        <v>11</v>
      </c>
      <c r="AK38" s="165"/>
      <c r="AL38" s="175">
        <f>IF(CT21,"",AT36)</f>
        <v>2</v>
      </c>
      <c r="AM38" s="164"/>
      <c r="AN38" s="35" t="s">
        <v>8</v>
      </c>
      <c r="AO38" s="164">
        <f>IF(CS21,"",AQ36)</f>
        <v>9</v>
      </c>
      <c r="AP38" s="165"/>
      <c r="AQ38" s="205"/>
      <c r="AR38" s="205"/>
      <c r="AS38" s="205"/>
      <c r="AT38" s="205"/>
      <c r="AU38" s="206"/>
      <c r="AV38" s="153">
        <f>COUNTIF(H39:AU39,"○")</f>
        <v>0</v>
      </c>
      <c r="AW38" s="126"/>
      <c r="AX38" s="127">
        <f>SUM(AV38:AW41)</f>
        <v>0</v>
      </c>
      <c r="AY38" s="127"/>
      <c r="AZ38" s="126">
        <f>COUNTIF(H39:AU39,"△")</f>
        <v>0</v>
      </c>
      <c r="BA38" s="126"/>
      <c r="BB38" s="126">
        <f>SUM(AZ38:BA41)</f>
        <v>0</v>
      </c>
      <c r="BC38" s="126"/>
      <c r="BD38" s="126">
        <f>COUNTIF(H39:AU39,"●")</f>
        <v>7</v>
      </c>
      <c r="BE38" s="126"/>
      <c r="BF38" s="126">
        <f>SUM(BD38:BE41)</f>
        <v>14</v>
      </c>
      <c r="BG38" s="126"/>
      <c r="BH38" s="142">
        <f>SUM(AX38*3,BB38)</f>
        <v>0</v>
      </c>
      <c r="BI38" s="143"/>
      <c r="BJ38" s="144"/>
      <c r="BK38" s="151">
        <f>SUM(H38,W38,AB38,AG38,AL38,AQ38,R38,M38)</f>
        <v>6</v>
      </c>
      <c r="BL38" s="126"/>
      <c r="BM38" s="126">
        <f>SUM(BK38:BL41)</f>
        <v>10</v>
      </c>
      <c r="BN38" s="126"/>
      <c r="BO38" s="151">
        <f>SUM(K38,Z38,AE38,AJ38,AO38,AT38,U38,P38)</f>
        <v>49</v>
      </c>
      <c r="BP38" s="126"/>
      <c r="BQ38" s="126">
        <f>SUM(BO38:BP41)</f>
        <v>102</v>
      </c>
      <c r="BR38" s="126"/>
      <c r="BS38" s="126">
        <f>BK38-BO38</f>
        <v>-43</v>
      </c>
      <c r="BT38" s="126"/>
      <c r="BU38" s="126">
        <f>BM38-BQ38</f>
        <v>-92</v>
      </c>
      <c r="BV38" s="126"/>
      <c r="BW38" s="129">
        <v>8</v>
      </c>
      <c r="BX38" s="130"/>
      <c r="BY38" s="131"/>
      <c r="CD38" s="121"/>
      <c r="CE38" s="12" t="b">
        <f>ISNUMBER(H32)</f>
        <v>1</v>
      </c>
      <c r="CF38" s="12" t="b">
        <f>ISNUMBER(K32)</f>
        <v>1</v>
      </c>
      <c r="CG38" s="12" t="b">
        <f>ISNUMBER(M32)</f>
        <v>1</v>
      </c>
      <c r="CH38" s="12" t="b">
        <f>ISNUMBER(P32)</f>
        <v>1</v>
      </c>
      <c r="CI38" s="12" t="b">
        <f>ISNUMBER(R32)</f>
        <v>1</v>
      </c>
      <c r="CJ38" s="12" t="b">
        <f>ISNUMBER(U32)</f>
        <v>1</v>
      </c>
      <c r="CK38" s="12" t="b">
        <f>ISNUMBER(W32)</f>
        <v>1</v>
      </c>
      <c r="CL38" s="12" t="b">
        <f>ISNUMBER(Z32)</f>
        <v>1</v>
      </c>
      <c r="CM38" s="12" t="b">
        <f>ISNUMBER(AB32)</f>
        <v>1</v>
      </c>
      <c r="CN38" s="12" t="b">
        <f>ISNUMBER(AE32)</f>
        <v>1</v>
      </c>
      <c r="CO38" s="12"/>
      <c r="CP38" s="12"/>
      <c r="CQ38" s="12"/>
      <c r="CR38" s="12"/>
      <c r="CS38" s="12"/>
      <c r="CT38" s="12"/>
      <c r="CU38" s="12"/>
      <c r="CV38" s="12"/>
    </row>
    <row r="39" spans="1:100" ht="12.75" customHeight="1" thickBot="1">
      <c r="A39" s="222"/>
      <c r="B39" s="227"/>
      <c r="C39" s="225"/>
      <c r="D39" s="225"/>
      <c r="E39" s="225"/>
      <c r="F39" s="226"/>
      <c r="G39" s="125"/>
      <c r="H39" s="166" t="str">
        <f>IF(AND(CE41,CF41),IF(H38&gt;K38,"○",IF(H38=K38,"△",IF(H38&lt;K38,"●"))),"")</f>
        <v>●</v>
      </c>
      <c r="I39" s="167"/>
      <c r="J39" s="167"/>
      <c r="K39" s="167"/>
      <c r="L39" s="168"/>
      <c r="M39" s="166" t="str">
        <f>IF(AND(CG41,CH41),IF(M38&gt;P38,"○",IF(M38=P38,"△",IF(M38&lt;P38,"●"))),"")</f>
        <v>●</v>
      </c>
      <c r="N39" s="167"/>
      <c r="O39" s="167"/>
      <c r="P39" s="167"/>
      <c r="Q39" s="168"/>
      <c r="R39" s="166" t="str">
        <f>IF(AND(CI41,CJ41),IF(R38&gt;U38,"○",IF(R38=U38,"△",IF(R38&lt;U38,"●"))),"")</f>
        <v>●</v>
      </c>
      <c r="S39" s="167"/>
      <c r="T39" s="167"/>
      <c r="U39" s="167"/>
      <c r="V39" s="168"/>
      <c r="W39" s="166" t="str">
        <f>IF(AND(CK41,CL41),IF(W38&gt;Z38,"○",IF(W38=Z38,"△",IF(W38&lt;Z38,"●"))),"")</f>
        <v>●</v>
      </c>
      <c r="X39" s="167"/>
      <c r="Y39" s="167"/>
      <c r="Z39" s="167"/>
      <c r="AA39" s="168"/>
      <c r="AB39" s="166" t="str">
        <f>IF(AND(CM41,CN41),IF(AB38&gt;AE38,"○",IF(AB38=AE38,"△",IF(AB38&lt;AE38,"●"))),"")</f>
        <v>●</v>
      </c>
      <c r="AC39" s="167"/>
      <c r="AD39" s="167"/>
      <c r="AE39" s="167"/>
      <c r="AF39" s="168"/>
      <c r="AG39" s="166" t="str">
        <f>IF(AND(CO41,CP41),IF(AG38&gt;AJ38,"○",IF(AG38=AJ38,"△",IF(AG38&lt;AJ38,"●"))),"")</f>
        <v>●</v>
      </c>
      <c r="AH39" s="167"/>
      <c r="AI39" s="167"/>
      <c r="AJ39" s="167"/>
      <c r="AK39" s="168"/>
      <c r="AL39" s="166" t="str">
        <f>IF(AND(CQ41,CR41),IF(AL38&gt;AO38,"○",IF(AL38=AO38,"△",IF(AL38&lt;AO38,"●"))),"")</f>
        <v>●</v>
      </c>
      <c r="AM39" s="167"/>
      <c r="AN39" s="167"/>
      <c r="AO39" s="167"/>
      <c r="AP39" s="168"/>
      <c r="AQ39" s="191"/>
      <c r="AR39" s="191"/>
      <c r="AS39" s="191"/>
      <c r="AT39" s="191"/>
      <c r="AU39" s="207"/>
      <c r="AV39" s="154"/>
      <c r="AW39" s="127"/>
      <c r="AX39" s="127"/>
      <c r="AY39" s="127"/>
      <c r="AZ39" s="155"/>
      <c r="BA39" s="155"/>
      <c r="BB39" s="127"/>
      <c r="BC39" s="127"/>
      <c r="BD39" s="127"/>
      <c r="BE39" s="127"/>
      <c r="BF39" s="127"/>
      <c r="BG39" s="127"/>
      <c r="BH39" s="145"/>
      <c r="BI39" s="146"/>
      <c r="BJ39" s="147"/>
      <c r="BK39" s="127"/>
      <c r="BL39" s="127"/>
      <c r="BM39" s="127"/>
      <c r="BN39" s="127"/>
      <c r="BO39" s="127"/>
      <c r="BP39" s="127"/>
      <c r="BQ39" s="127"/>
      <c r="BR39" s="127"/>
      <c r="BS39" s="152"/>
      <c r="BT39" s="152"/>
      <c r="BU39" s="127"/>
      <c r="BV39" s="127"/>
      <c r="BW39" s="132"/>
      <c r="BX39" s="133"/>
      <c r="BY39" s="134"/>
      <c r="CD39" s="121">
        <v>7</v>
      </c>
      <c r="CE39" s="12" t="b">
        <f>ISNUMBER(H34)</f>
        <v>0</v>
      </c>
      <c r="CF39" s="12" t="b">
        <f>ISNUMBER(K34)</f>
        <v>1</v>
      </c>
      <c r="CG39" s="12" t="b">
        <f>ISNUMBER(M34)</f>
        <v>1</v>
      </c>
      <c r="CH39" s="12" t="b">
        <f>ISNUMBER(P34)</f>
        <v>1</v>
      </c>
      <c r="CI39" s="12" t="b">
        <f>ISNUMBER(R34)</f>
        <v>0</v>
      </c>
      <c r="CJ39" s="12" t="b">
        <f>ISNUMBER(U34)</f>
        <v>0</v>
      </c>
      <c r="CK39" s="12" t="b">
        <f>ISNUMBER(W34)</f>
        <v>1</v>
      </c>
      <c r="CL39" s="12" t="b">
        <f>ISNUMBER(Z34)</f>
        <v>1</v>
      </c>
      <c r="CM39" s="12" t="b">
        <f>ISNUMBER(AB34)</f>
        <v>1</v>
      </c>
      <c r="CN39" s="12" t="b">
        <f>ISNUMBER(AE34)</f>
        <v>1</v>
      </c>
      <c r="CO39" s="12" t="b">
        <f>ISNUMBER(AG34)</f>
        <v>1</v>
      </c>
      <c r="CP39" s="12" t="b">
        <f>ISNUMBER(AJ34)</f>
        <v>1</v>
      </c>
      <c r="CQ39" s="12"/>
      <c r="CR39" s="12"/>
      <c r="CS39" s="12"/>
      <c r="CT39" s="12"/>
      <c r="CU39" s="12"/>
      <c r="CV39" s="12"/>
    </row>
    <row r="40" spans="1:100" ht="12.75" customHeight="1" thickBot="1">
      <c r="A40" s="222"/>
      <c r="B40" s="227"/>
      <c r="C40" s="225"/>
      <c r="D40" s="225"/>
      <c r="E40" s="225"/>
      <c r="F40" s="226"/>
      <c r="G40" s="122" t="s">
        <v>10</v>
      </c>
      <c r="H40" s="178">
        <f>IF(CT8,"",AT10)</f>
        <v>0</v>
      </c>
      <c r="I40" s="179"/>
      <c r="J40" s="36" t="s">
        <v>8</v>
      </c>
      <c r="K40" s="179">
        <f>IF(CS8,"",AQ10)</f>
        <v>15</v>
      </c>
      <c r="L40" s="179"/>
      <c r="M40" s="169" t="str">
        <f>IF(CT10,"",AT14)</f>
        <v>１</v>
      </c>
      <c r="N40" s="170"/>
      <c r="O40" s="36" t="s">
        <v>8</v>
      </c>
      <c r="P40" s="170" t="str">
        <f>IF(CS10,"",AQ14)</f>
        <v>２</v>
      </c>
      <c r="Q40" s="171"/>
      <c r="R40" s="169">
        <f>IF(CT12,"",AT18)</f>
        <v>2</v>
      </c>
      <c r="S40" s="170"/>
      <c r="T40" s="36" t="s">
        <v>8</v>
      </c>
      <c r="U40" s="170">
        <f>IF(CS12,"",AQ18)</f>
        <v>7</v>
      </c>
      <c r="V40" s="171"/>
      <c r="W40" s="169">
        <f>IF(CT14,"",AT22)</f>
        <v>1</v>
      </c>
      <c r="X40" s="170"/>
      <c r="Y40" s="36" t="s">
        <v>8</v>
      </c>
      <c r="Z40" s="170">
        <f>IF(CS14,"",AQ22)</f>
        <v>9</v>
      </c>
      <c r="AA40" s="171"/>
      <c r="AB40" s="169">
        <f>IF(CT16,"",AT26)</f>
        <v>1</v>
      </c>
      <c r="AC40" s="170"/>
      <c r="AD40" s="36" t="s">
        <v>8</v>
      </c>
      <c r="AE40" s="170">
        <f>IF(CS16,"",AQ26)</f>
        <v>4</v>
      </c>
      <c r="AF40" s="171"/>
      <c r="AG40" s="169">
        <f>IF(CT18,"",AT30)</f>
        <v>0</v>
      </c>
      <c r="AH40" s="170"/>
      <c r="AI40" s="36" t="s">
        <v>8</v>
      </c>
      <c r="AJ40" s="170">
        <f>IF(CS18,"",AQ30)</f>
        <v>11</v>
      </c>
      <c r="AK40" s="171"/>
      <c r="AL40" s="169">
        <f>IF(CT20,"",AT34)</f>
        <v>0</v>
      </c>
      <c r="AM40" s="170"/>
      <c r="AN40" s="36" t="s">
        <v>8</v>
      </c>
      <c r="AO40" s="170">
        <f>IF(CS20,"",AQ34)</f>
        <v>7</v>
      </c>
      <c r="AP40" s="171"/>
      <c r="AQ40" s="191"/>
      <c r="AR40" s="191"/>
      <c r="AS40" s="191"/>
      <c r="AT40" s="191"/>
      <c r="AU40" s="207"/>
      <c r="AV40" s="138">
        <f>COUNTIF(H41:AU41,"○")</f>
        <v>0</v>
      </c>
      <c r="AW40" s="139"/>
      <c r="AX40" s="127"/>
      <c r="AY40" s="127"/>
      <c r="AZ40" s="139">
        <f>COUNTIF(H41:AU41,"△")</f>
        <v>0</v>
      </c>
      <c r="BA40" s="139"/>
      <c r="BB40" s="127"/>
      <c r="BC40" s="127"/>
      <c r="BD40" s="139">
        <f>COUNTIF(H41:AU41,"●")</f>
        <v>7</v>
      </c>
      <c r="BE40" s="139"/>
      <c r="BF40" s="127"/>
      <c r="BG40" s="127"/>
      <c r="BH40" s="145"/>
      <c r="BI40" s="146"/>
      <c r="BJ40" s="147"/>
      <c r="BK40" s="141">
        <f>SUM(H40,W40,AB40,AG40,AL40,AQ40,R40,M40)</f>
        <v>4</v>
      </c>
      <c r="BL40" s="139"/>
      <c r="BM40" s="127"/>
      <c r="BN40" s="127"/>
      <c r="BO40" s="141">
        <f>SUM(K40,Z40,AE40,AJ40,AO40,AT40,U40,P40)</f>
        <v>53</v>
      </c>
      <c r="BP40" s="139"/>
      <c r="BQ40" s="127"/>
      <c r="BR40" s="127"/>
      <c r="BS40" s="127">
        <f>BK40-BO40</f>
        <v>-49</v>
      </c>
      <c r="BT40" s="127"/>
      <c r="BU40" s="127"/>
      <c r="BV40" s="127"/>
      <c r="BW40" s="132"/>
      <c r="BX40" s="133"/>
      <c r="BY40" s="134"/>
      <c r="CD40" s="121"/>
      <c r="CE40" s="12" t="b">
        <f>ISNUMBER(H36)</f>
        <v>1</v>
      </c>
      <c r="CF40" s="12" t="b">
        <f>ISNUMBER(K36)</f>
        <v>1</v>
      </c>
      <c r="CG40" s="12" t="b">
        <f>ISNUMBER(M36)</f>
        <v>1</v>
      </c>
      <c r="CH40" s="12" t="b">
        <f>ISNUMBER(P36)</f>
        <v>1</v>
      </c>
      <c r="CI40" s="12" t="b">
        <f>ISNUMBER(R36)</f>
        <v>1</v>
      </c>
      <c r="CJ40" s="12" t="b">
        <f>ISNUMBER(U36)</f>
        <v>1</v>
      </c>
      <c r="CK40" s="12" t="b">
        <f>ISNUMBER(W36)</f>
        <v>1</v>
      </c>
      <c r="CL40" s="12" t="b">
        <f>ISNUMBER(Z36)</f>
        <v>1</v>
      </c>
      <c r="CM40" s="12" t="b">
        <f>ISNUMBER(AB36)</f>
        <v>1</v>
      </c>
      <c r="CN40" s="12" t="b">
        <f>ISNUMBER(AE36)</f>
        <v>1</v>
      </c>
      <c r="CO40" s="12" t="b">
        <f>ISNUMBER(AG36)</f>
        <v>1</v>
      </c>
      <c r="CP40" s="12" t="b">
        <f>ISNUMBER(AJ36)</f>
        <v>1</v>
      </c>
      <c r="CQ40" s="12"/>
      <c r="CR40" s="12"/>
      <c r="CS40" s="12"/>
      <c r="CT40" s="12"/>
      <c r="CU40" s="12"/>
      <c r="CV40" s="12"/>
    </row>
    <row r="41" spans="1:100" ht="12.75" customHeight="1" thickBot="1">
      <c r="A41" s="223"/>
      <c r="B41" s="227"/>
      <c r="C41" s="225"/>
      <c r="D41" s="225"/>
      <c r="E41" s="225"/>
      <c r="F41" s="226"/>
      <c r="G41" s="123"/>
      <c r="H41" s="180" t="s">
        <v>146</v>
      </c>
      <c r="I41" s="173"/>
      <c r="J41" s="173"/>
      <c r="K41" s="173"/>
      <c r="L41" s="173"/>
      <c r="M41" s="172" t="s">
        <v>146</v>
      </c>
      <c r="N41" s="173"/>
      <c r="O41" s="173"/>
      <c r="P41" s="173"/>
      <c r="Q41" s="174"/>
      <c r="R41" s="172" t="s">
        <v>146</v>
      </c>
      <c r="S41" s="173"/>
      <c r="T41" s="173"/>
      <c r="U41" s="173"/>
      <c r="V41" s="174"/>
      <c r="W41" s="172" t="s">
        <v>146</v>
      </c>
      <c r="X41" s="173"/>
      <c r="Y41" s="173"/>
      <c r="Z41" s="173"/>
      <c r="AA41" s="174"/>
      <c r="AB41" s="172" t="s">
        <v>146</v>
      </c>
      <c r="AC41" s="173"/>
      <c r="AD41" s="173"/>
      <c r="AE41" s="173"/>
      <c r="AF41" s="174"/>
      <c r="AG41" s="172" t="s">
        <v>146</v>
      </c>
      <c r="AH41" s="173"/>
      <c r="AI41" s="173"/>
      <c r="AJ41" s="173"/>
      <c r="AK41" s="174"/>
      <c r="AL41" s="172" t="s">
        <v>190</v>
      </c>
      <c r="AM41" s="173"/>
      <c r="AN41" s="173"/>
      <c r="AO41" s="173"/>
      <c r="AP41" s="174"/>
      <c r="AQ41" s="204"/>
      <c r="AR41" s="204"/>
      <c r="AS41" s="204"/>
      <c r="AT41" s="204"/>
      <c r="AU41" s="208"/>
      <c r="AV41" s="140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48"/>
      <c r="BI41" s="149"/>
      <c r="BJ41" s="150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35"/>
      <c r="BX41" s="136"/>
      <c r="BY41" s="137"/>
      <c r="CD41" s="12">
        <v>8</v>
      </c>
      <c r="CE41" s="12" t="b">
        <f>ISNUMBER(H38)</f>
        <v>1</v>
      </c>
      <c r="CF41" s="12" t="b">
        <f>ISNUMBER(K38)</f>
        <v>1</v>
      </c>
      <c r="CG41" s="12" t="b">
        <f>ISNUMBER(M38)</f>
        <v>1</v>
      </c>
      <c r="CH41" s="12" t="b">
        <f>ISNUMBER(P38)</f>
        <v>1</v>
      </c>
      <c r="CI41" s="12" t="b">
        <f>ISNUMBER(R38)</f>
        <v>1</v>
      </c>
      <c r="CJ41" s="12" t="b">
        <f>ISNUMBER(U38)</f>
        <v>1</v>
      </c>
      <c r="CK41" s="12" t="b">
        <f>ISNUMBER(W38)</f>
        <v>1</v>
      </c>
      <c r="CL41" s="12" t="b">
        <f>ISNUMBER(Z38)</f>
        <v>1</v>
      </c>
      <c r="CM41" s="12" t="b">
        <f>ISNUMBER(AB38)</f>
        <v>1</v>
      </c>
      <c r="CN41" s="12" t="b">
        <f>ISNUMBER(AE38)</f>
        <v>1</v>
      </c>
      <c r="CO41" s="12" t="b">
        <f>ISNUMBER(AG38)</f>
        <v>1</v>
      </c>
      <c r="CP41" s="12" t="b">
        <f>ISNUMBER(AJ38)</f>
        <v>1</v>
      </c>
      <c r="CQ41" s="12" t="b">
        <f>ISNUMBER(AL38)</f>
        <v>1</v>
      </c>
      <c r="CR41" s="12" t="b">
        <f>ISNUMBER(AO38)</f>
        <v>1</v>
      </c>
      <c r="CS41" s="12"/>
      <c r="CT41" s="12"/>
      <c r="CU41" s="12"/>
      <c r="CV41" s="12"/>
    </row>
    <row r="42" spans="33:37" ht="12.75" customHeight="1">
      <c r="AG42" s="12"/>
      <c r="AH42" s="12"/>
      <c r="AI42" s="12"/>
      <c r="AJ42" s="12"/>
      <c r="AK42" s="12"/>
    </row>
  </sheetData>
  <sheetProtection/>
  <mergeCells count="580">
    <mergeCell ref="CD39:CD40"/>
    <mergeCell ref="E2:BU4"/>
    <mergeCell ref="G10:G11"/>
    <mergeCell ref="CD29:CD30"/>
    <mergeCell ref="CD31:CD32"/>
    <mergeCell ref="CD33:CD34"/>
    <mergeCell ref="CD35:CD36"/>
    <mergeCell ref="CD37:CD38"/>
    <mergeCell ref="G28:G29"/>
    <mergeCell ref="G26:G27"/>
    <mergeCell ref="A6:G9"/>
    <mergeCell ref="A10:A13"/>
    <mergeCell ref="A14:A17"/>
    <mergeCell ref="A18:A21"/>
    <mergeCell ref="B18:F21"/>
    <mergeCell ref="B14:F17"/>
    <mergeCell ref="B10:F13"/>
    <mergeCell ref="G12:G13"/>
    <mergeCell ref="G16:G17"/>
    <mergeCell ref="G14:G15"/>
    <mergeCell ref="G36:G37"/>
    <mergeCell ref="G34:G35"/>
    <mergeCell ref="A22:A25"/>
    <mergeCell ref="A26:A29"/>
    <mergeCell ref="A30:A33"/>
    <mergeCell ref="B30:F33"/>
    <mergeCell ref="B26:F29"/>
    <mergeCell ref="B22:F25"/>
    <mergeCell ref="G32:G33"/>
    <mergeCell ref="M14:Q17"/>
    <mergeCell ref="R18:V21"/>
    <mergeCell ref="W22:AA25"/>
    <mergeCell ref="G30:G31"/>
    <mergeCell ref="A34:A37"/>
    <mergeCell ref="A38:A41"/>
    <mergeCell ref="B38:F41"/>
    <mergeCell ref="B34:F37"/>
    <mergeCell ref="Z16:AA16"/>
    <mergeCell ref="W17:AA17"/>
    <mergeCell ref="AB6:AF9"/>
    <mergeCell ref="AG6:AK9"/>
    <mergeCell ref="AL6:AP9"/>
    <mergeCell ref="AQ6:AU9"/>
    <mergeCell ref="H6:L9"/>
    <mergeCell ref="M6:Q9"/>
    <mergeCell ref="R6:V9"/>
    <mergeCell ref="W6:AA9"/>
    <mergeCell ref="H10:L13"/>
    <mergeCell ref="AG30:AK33"/>
    <mergeCell ref="AL34:AP37"/>
    <mergeCell ref="AQ38:AU41"/>
    <mergeCell ref="AG27:AK27"/>
    <mergeCell ref="AG28:AH28"/>
    <mergeCell ref="AJ28:AK28"/>
    <mergeCell ref="AG29:AK29"/>
    <mergeCell ref="AT36:AU36"/>
    <mergeCell ref="W16:X16"/>
    <mergeCell ref="AV6:AY9"/>
    <mergeCell ref="AZ6:BC9"/>
    <mergeCell ref="BD6:BG9"/>
    <mergeCell ref="BH6:BJ9"/>
    <mergeCell ref="BK6:BN9"/>
    <mergeCell ref="BO6:BR9"/>
    <mergeCell ref="BS6:BV9"/>
    <mergeCell ref="BW6:BY9"/>
    <mergeCell ref="M13:Q13"/>
    <mergeCell ref="M11:Q11"/>
    <mergeCell ref="P12:Q12"/>
    <mergeCell ref="M12:N12"/>
    <mergeCell ref="P10:Q10"/>
    <mergeCell ref="M10:N10"/>
    <mergeCell ref="R13:V13"/>
    <mergeCell ref="U12:V12"/>
    <mergeCell ref="R12:S12"/>
    <mergeCell ref="R11:V11"/>
    <mergeCell ref="U10:V10"/>
    <mergeCell ref="R10:S10"/>
    <mergeCell ref="R14:S14"/>
    <mergeCell ref="U14:V14"/>
    <mergeCell ref="AB20:AC20"/>
    <mergeCell ref="AE20:AF20"/>
    <mergeCell ref="AB21:AF21"/>
    <mergeCell ref="R15:V15"/>
    <mergeCell ref="R16:S16"/>
    <mergeCell ref="U16:V16"/>
    <mergeCell ref="R17:V17"/>
    <mergeCell ref="W18:X18"/>
    <mergeCell ref="Z18:AA18"/>
    <mergeCell ref="AJ24:AK24"/>
    <mergeCell ref="AB26:AF29"/>
    <mergeCell ref="AG25:AK25"/>
    <mergeCell ref="W19:AA19"/>
    <mergeCell ref="W20:X20"/>
    <mergeCell ref="Z20:AA20"/>
    <mergeCell ref="W21:AA21"/>
    <mergeCell ref="AB22:AC22"/>
    <mergeCell ref="AE22:AF22"/>
    <mergeCell ref="AB19:AF19"/>
    <mergeCell ref="AQ30:AR30"/>
    <mergeCell ref="AT30:AU30"/>
    <mergeCell ref="AQ32:AR32"/>
    <mergeCell ref="AB23:AF23"/>
    <mergeCell ref="AB24:AC24"/>
    <mergeCell ref="AE24:AF24"/>
    <mergeCell ref="AB25:AF25"/>
    <mergeCell ref="AG26:AH26"/>
    <mergeCell ref="AJ26:AK26"/>
    <mergeCell ref="AG24:AH24"/>
    <mergeCell ref="AO32:AP32"/>
    <mergeCell ref="AQ34:AR34"/>
    <mergeCell ref="AT34:AU34"/>
    <mergeCell ref="AQ35:AU35"/>
    <mergeCell ref="AQ36:AR36"/>
    <mergeCell ref="AL33:AP33"/>
    <mergeCell ref="AT32:AU32"/>
    <mergeCell ref="AQ33:AU33"/>
    <mergeCell ref="Z10:AA10"/>
    <mergeCell ref="AB10:AC10"/>
    <mergeCell ref="AE10:AF10"/>
    <mergeCell ref="AG10:AH10"/>
    <mergeCell ref="AJ10:AK10"/>
    <mergeCell ref="AQ37:AU37"/>
    <mergeCell ref="AL30:AM30"/>
    <mergeCell ref="AO30:AP30"/>
    <mergeCell ref="AL31:AP31"/>
    <mergeCell ref="AL32:AM32"/>
    <mergeCell ref="W11:AA11"/>
    <mergeCell ref="AB11:AF11"/>
    <mergeCell ref="AG11:AK11"/>
    <mergeCell ref="AL11:AP11"/>
    <mergeCell ref="AQ11:AU11"/>
    <mergeCell ref="AL10:AM10"/>
    <mergeCell ref="AO10:AP10"/>
    <mergeCell ref="AQ10:AR10"/>
    <mergeCell ref="AT10:AU10"/>
    <mergeCell ref="W10:X10"/>
    <mergeCell ref="AL12:AM12"/>
    <mergeCell ref="AO12:AP12"/>
    <mergeCell ref="AQ12:AR12"/>
    <mergeCell ref="AT12:AU12"/>
    <mergeCell ref="W12:X12"/>
    <mergeCell ref="Z12:AA12"/>
    <mergeCell ref="AB12:AC12"/>
    <mergeCell ref="AE12:AF12"/>
    <mergeCell ref="AG12:AH12"/>
    <mergeCell ref="AJ12:AK12"/>
    <mergeCell ref="W13:AA13"/>
    <mergeCell ref="AB13:AF13"/>
    <mergeCell ref="AG13:AK13"/>
    <mergeCell ref="AL13:AP13"/>
    <mergeCell ref="AQ13:AU13"/>
    <mergeCell ref="AL14:AM14"/>
    <mergeCell ref="AO14:AP14"/>
    <mergeCell ref="AQ14:AR14"/>
    <mergeCell ref="AT14:AU14"/>
    <mergeCell ref="W14:X14"/>
    <mergeCell ref="Z14:AA14"/>
    <mergeCell ref="AB14:AC14"/>
    <mergeCell ref="AE14:AF14"/>
    <mergeCell ref="AG14:AH14"/>
    <mergeCell ref="W15:AA15"/>
    <mergeCell ref="AB15:AF15"/>
    <mergeCell ref="AG15:AK15"/>
    <mergeCell ref="AJ14:AK14"/>
    <mergeCell ref="AL15:AP15"/>
    <mergeCell ref="AQ15:AU15"/>
    <mergeCell ref="AQ17:AU17"/>
    <mergeCell ref="AQ16:AR16"/>
    <mergeCell ref="AT16:AU16"/>
    <mergeCell ref="AB16:AC16"/>
    <mergeCell ref="AE16:AF16"/>
    <mergeCell ref="AG16:AH16"/>
    <mergeCell ref="AJ16:AK16"/>
    <mergeCell ref="AL16:AM16"/>
    <mergeCell ref="AO16:AP16"/>
    <mergeCell ref="AB18:AC18"/>
    <mergeCell ref="AE18:AF18"/>
    <mergeCell ref="AG18:AH18"/>
    <mergeCell ref="AJ18:AK18"/>
    <mergeCell ref="AL18:AM18"/>
    <mergeCell ref="AB17:AF17"/>
    <mergeCell ref="AG17:AK17"/>
    <mergeCell ref="AL17:AP17"/>
    <mergeCell ref="AJ20:AK20"/>
    <mergeCell ref="AL20:AM20"/>
    <mergeCell ref="AQ18:AR18"/>
    <mergeCell ref="AO18:AP18"/>
    <mergeCell ref="AT18:AU18"/>
    <mergeCell ref="AG19:AK19"/>
    <mergeCell ref="AL19:AP19"/>
    <mergeCell ref="AQ19:AU19"/>
    <mergeCell ref="AO20:AP20"/>
    <mergeCell ref="AQ20:AR20"/>
    <mergeCell ref="AT20:AU20"/>
    <mergeCell ref="AG20:AH20"/>
    <mergeCell ref="AG21:AK21"/>
    <mergeCell ref="AL21:AP21"/>
    <mergeCell ref="AQ21:AU21"/>
    <mergeCell ref="AJ22:AK22"/>
    <mergeCell ref="AL22:AM22"/>
    <mergeCell ref="AO22:AP22"/>
    <mergeCell ref="AQ22:AR22"/>
    <mergeCell ref="AT22:AU22"/>
    <mergeCell ref="AG23:AK23"/>
    <mergeCell ref="AL23:AP23"/>
    <mergeCell ref="AQ23:AU23"/>
    <mergeCell ref="AG22:AH22"/>
    <mergeCell ref="AQ26:AR26"/>
    <mergeCell ref="AT26:AU26"/>
    <mergeCell ref="AL25:AP25"/>
    <mergeCell ref="AQ25:AU25"/>
    <mergeCell ref="AL24:AM24"/>
    <mergeCell ref="AO24:AP24"/>
    <mergeCell ref="AQ24:AR24"/>
    <mergeCell ref="AT24:AU24"/>
    <mergeCell ref="AL27:AP27"/>
    <mergeCell ref="AQ27:AU27"/>
    <mergeCell ref="AL26:AM26"/>
    <mergeCell ref="AO26:AP26"/>
    <mergeCell ref="AL29:AP29"/>
    <mergeCell ref="AQ29:AU29"/>
    <mergeCell ref="AL28:AM28"/>
    <mergeCell ref="AO28:AP28"/>
    <mergeCell ref="AQ28:AR28"/>
    <mergeCell ref="AT28:AU28"/>
    <mergeCell ref="AQ31:AU31"/>
    <mergeCell ref="H17:L17"/>
    <mergeCell ref="K16:L16"/>
    <mergeCell ref="H16:I16"/>
    <mergeCell ref="H22:I22"/>
    <mergeCell ref="K22:L22"/>
    <mergeCell ref="H23:L23"/>
    <mergeCell ref="H24:I24"/>
    <mergeCell ref="K24:L24"/>
    <mergeCell ref="H25:L25"/>
    <mergeCell ref="H15:L15"/>
    <mergeCell ref="K14:L14"/>
    <mergeCell ref="H14:I14"/>
    <mergeCell ref="H21:L21"/>
    <mergeCell ref="K20:L20"/>
    <mergeCell ref="H20:I20"/>
    <mergeCell ref="H19:L19"/>
    <mergeCell ref="K18:L18"/>
    <mergeCell ref="H18:I18"/>
    <mergeCell ref="H26:I26"/>
    <mergeCell ref="K26:L26"/>
    <mergeCell ref="H27:L27"/>
    <mergeCell ref="H28:I28"/>
    <mergeCell ref="K28:L28"/>
    <mergeCell ref="H29:L29"/>
    <mergeCell ref="H30:I30"/>
    <mergeCell ref="K30:L30"/>
    <mergeCell ref="H31:L31"/>
    <mergeCell ref="H32:I32"/>
    <mergeCell ref="K32:L32"/>
    <mergeCell ref="H33:L33"/>
    <mergeCell ref="H34:I34"/>
    <mergeCell ref="K34:L34"/>
    <mergeCell ref="H35:L35"/>
    <mergeCell ref="H36:I36"/>
    <mergeCell ref="K36:L36"/>
    <mergeCell ref="H41:L41"/>
    <mergeCell ref="H37:L37"/>
    <mergeCell ref="H38:I38"/>
    <mergeCell ref="K38:L38"/>
    <mergeCell ref="H39:L39"/>
    <mergeCell ref="H40:I40"/>
    <mergeCell ref="K40:L40"/>
    <mergeCell ref="M18:N18"/>
    <mergeCell ref="P18:Q18"/>
    <mergeCell ref="M19:Q19"/>
    <mergeCell ref="M20:N20"/>
    <mergeCell ref="P20:Q20"/>
    <mergeCell ref="M21:Q21"/>
    <mergeCell ref="M22:N22"/>
    <mergeCell ref="P22:Q22"/>
    <mergeCell ref="M23:Q23"/>
    <mergeCell ref="R22:S22"/>
    <mergeCell ref="U22:V22"/>
    <mergeCell ref="R23:V23"/>
    <mergeCell ref="R24:S24"/>
    <mergeCell ref="U24:V24"/>
    <mergeCell ref="R25:V25"/>
    <mergeCell ref="W26:X26"/>
    <mergeCell ref="Z26:AA26"/>
    <mergeCell ref="W27:AA27"/>
    <mergeCell ref="R26:S26"/>
    <mergeCell ref="U26:V26"/>
    <mergeCell ref="R27:V27"/>
    <mergeCell ref="W28:X28"/>
    <mergeCell ref="Z28:AA28"/>
    <mergeCell ref="W29:AA29"/>
    <mergeCell ref="AB30:AC30"/>
    <mergeCell ref="AE30:AF30"/>
    <mergeCell ref="AB31:AF31"/>
    <mergeCell ref="W30:X30"/>
    <mergeCell ref="Z30:AA30"/>
    <mergeCell ref="W31:AA31"/>
    <mergeCell ref="AB32:AC32"/>
    <mergeCell ref="AE32:AF32"/>
    <mergeCell ref="AB33:AF33"/>
    <mergeCell ref="AG34:AH34"/>
    <mergeCell ref="AJ34:AK34"/>
    <mergeCell ref="AG35:AK35"/>
    <mergeCell ref="AG36:AH36"/>
    <mergeCell ref="AJ36:AK36"/>
    <mergeCell ref="AG37:AK37"/>
    <mergeCell ref="AL38:AM38"/>
    <mergeCell ref="AO38:AP38"/>
    <mergeCell ref="AL39:AP39"/>
    <mergeCell ref="AJ38:AK38"/>
    <mergeCell ref="AL40:AM40"/>
    <mergeCell ref="AO40:AP40"/>
    <mergeCell ref="AL41:AP41"/>
    <mergeCell ref="M24:N24"/>
    <mergeCell ref="P24:Q24"/>
    <mergeCell ref="M25:Q25"/>
    <mergeCell ref="M26:N26"/>
    <mergeCell ref="P26:Q26"/>
    <mergeCell ref="M27:Q27"/>
    <mergeCell ref="M28:N28"/>
    <mergeCell ref="P28:Q28"/>
    <mergeCell ref="M29:Q29"/>
    <mergeCell ref="M30:N30"/>
    <mergeCell ref="P30:Q30"/>
    <mergeCell ref="M31:Q31"/>
    <mergeCell ref="M32:N32"/>
    <mergeCell ref="P32:Q32"/>
    <mergeCell ref="M33:Q33"/>
    <mergeCell ref="M34:N34"/>
    <mergeCell ref="P34:Q34"/>
    <mergeCell ref="M35:Q35"/>
    <mergeCell ref="M40:N40"/>
    <mergeCell ref="P40:Q40"/>
    <mergeCell ref="M41:Q41"/>
    <mergeCell ref="M36:N36"/>
    <mergeCell ref="P36:Q36"/>
    <mergeCell ref="M37:Q37"/>
    <mergeCell ref="M38:N38"/>
    <mergeCell ref="P38:Q38"/>
    <mergeCell ref="M39:Q39"/>
    <mergeCell ref="R28:S28"/>
    <mergeCell ref="U28:V28"/>
    <mergeCell ref="R29:V29"/>
    <mergeCell ref="R30:S30"/>
    <mergeCell ref="U30:V30"/>
    <mergeCell ref="R31:V31"/>
    <mergeCell ref="R32:S32"/>
    <mergeCell ref="U32:V32"/>
    <mergeCell ref="R33:V33"/>
    <mergeCell ref="R34:S34"/>
    <mergeCell ref="U34:V34"/>
    <mergeCell ref="R39:V39"/>
    <mergeCell ref="R40:S40"/>
    <mergeCell ref="U40:V40"/>
    <mergeCell ref="R41:V41"/>
    <mergeCell ref="R35:V35"/>
    <mergeCell ref="R36:S36"/>
    <mergeCell ref="U36:V36"/>
    <mergeCell ref="R37:V37"/>
    <mergeCell ref="R38:S38"/>
    <mergeCell ref="U38:V38"/>
    <mergeCell ref="W32:X32"/>
    <mergeCell ref="Z32:AA32"/>
    <mergeCell ref="W33:AA33"/>
    <mergeCell ref="W34:X34"/>
    <mergeCell ref="Z34:AA34"/>
    <mergeCell ref="W35:AA35"/>
    <mergeCell ref="W36:X36"/>
    <mergeCell ref="Z36:AA36"/>
    <mergeCell ref="W37:AA37"/>
    <mergeCell ref="W38:X38"/>
    <mergeCell ref="Z38:AA38"/>
    <mergeCell ref="W39:AA39"/>
    <mergeCell ref="W40:X40"/>
    <mergeCell ref="Z40:AA40"/>
    <mergeCell ref="W41:AA41"/>
    <mergeCell ref="AB34:AC34"/>
    <mergeCell ref="AE34:AF34"/>
    <mergeCell ref="AB35:AF35"/>
    <mergeCell ref="AB36:AC36"/>
    <mergeCell ref="AE36:AF36"/>
    <mergeCell ref="AB37:AF37"/>
    <mergeCell ref="AB38:AC38"/>
    <mergeCell ref="AE38:AF38"/>
    <mergeCell ref="AB39:AF39"/>
    <mergeCell ref="AB40:AC40"/>
    <mergeCell ref="AE40:AF40"/>
    <mergeCell ref="AB41:AF41"/>
    <mergeCell ref="AG38:AH38"/>
    <mergeCell ref="AG39:AK39"/>
    <mergeCell ref="AG40:AH40"/>
    <mergeCell ref="AJ40:AK40"/>
    <mergeCell ref="AG41:AK41"/>
    <mergeCell ref="BM10:BN13"/>
    <mergeCell ref="BO10:BP11"/>
    <mergeCell ref="BQ10:BR13"/>
    <mergeCell ref="BS10:BT11"/>
    <mergeCell ref="AV10:AW11"/>
    <mergeCell ref="AX10:AY13"/>
    <mergeCell ref="AZ10:BA11"/>
    <mergeCell ref="BB10:BC13"/>
    <mergeCell ref="BD10:BE11"/>
    <mergeCell ref="BF10:BG13"/>
    <mergeCell ref="BU10:BV13"/>
    <mergeCell ref="BW10:BY13"/>
    <mergeCell ref="AV12:AW13"/>
    <mergeCell ref="AZ12:BA13"/>
    <mergeCell ref="BD12:BE13"/>
    <mergeCell ref="BK12:BL13"/>
    <mergeCell ref="BO12:BP13"/>
    <mergeCell ref="BS12:BT13"/>
    <mergeCell ref="BH10:BJ13"/>
    <mergeCell ref="BK10:BL11"/>
    <mergeCell ref="BM14:BN17"/>
    <mergeCell ref="BO14:BP15"/>
    <mergeCell ref="BQ14:BR17"/>
    <mergeCell ref="BS14:BT15"/>
    <mergeCell ref="AV14:AW15"/>
    <mergeCell ref="AX14:AY17"/>
    <mergeCell ref="AZ14:BA15"/>
    <mergeCell ref="BB14:BC17"/>
    <mergeCell ref="BD14:BE15"/>
    <mergeCell ref="BF14:BG17"/>
    <mergeCell ref="BU14:BV17"/>
    <mergeCell ref="BW14:BY17"/>
    <mergeCell ref="AV16:AW17"/>
    <mergeCell ref="AZ16:BA17"/>
    <mergeCell ref="BD16:BE17"/>
    <mergeCell ref="BK16:BL17"/>
    <mergeCell ref="BO16:BP17"/>
    <mergeCell ref="BS16:BT17"/>
    <mergeCell ref="BH14:BJ17"/>
    <mergeCell ref="BK14:BL15"/>
    <mergeCell ref="BM18:BN21"/>
    <mergeCell ref="BO18:BP19"/>
    <mergeCell ref="BQ18:BR21"/>
    <mergeCell ref="BS18:BT19"/>
    <mergeCell ref="AV18:AW19"/>
    <mergeCell ref="AX18:AY21"/>
    <mergeCell ref="AZ18:BA19"/>
    <mergeCell ref="BB18:BC21"/>
    <mergeCell ref="BD18:BE19"/>
    <mergeCell ref="BF18:BG21"/>
    <mergeCell ref="BU18:BV21"/>
    <mergeCell ref="BW18:BY21"/>
    <mergeCell ref="AV20:AW21"/>
    <mergeCell ref="AZ20:BA21"/>
    <mergeCell ref="BD20:BE21"/>
    <mergeCell ref="BK20:BL21"/>
    <mergeCell ref="BO20:BP21"/>
    <mergeCell ref="BS20:BT21"/>
    <mergeCell ref="BH18:BJ21"/>
    <mergeCell ref="BK18:BL19"/>
    <mergeCell ref="BM22:BN25"/>
    <mergeCell ref="BO22:BP23"/>
    <mergeCell ref="BQ22:BR25"/>
    <mergeCell ref="BS22:BT23"/>
    <mergeCell ref="AV22:AW23"/>
    <mergeCell ref="AX22:AY25"/>
    <mergeCell ref="AZ22:BA23"/>
    <mergeCell ref="BB22:BC25"/>
    <mergeCell ref="BD22:BE23"/>
    <mergeCell ref="BF22:BG25"/>
    <mergeCell ref="BU22:BV25"/>
    <mergeCell ref="BW22:BY25"/>
    <mergeCell ref="AV24:AW25"/>
    <mergeCell ref="AZ24:BA25"/>
    <mergeCell ref="BD24:BE25"/>
    <mergeCell ref="BK24:BL25"/>
    <mergeCell ref="BO24:BP25"/>
    <mergeCell ref="BS24:BT25"/>
    <mergeCell ref="BH22:BJ25"/>
    <mergeCell ref="BK22:BL23"/>
    <mergeCell ref="BM26:BN29"/>
    <mergeCell ref="BO26:BP27"/>
    <mergeCell ref="BQ26:BR29"/>
    <mergeCell ref="BS26:BT27"/>
    <mergeCell ref="AV26:AW27"/>
    <mergeCell ref="AX26:AY29"/>
    <mergeCell ref="AZ26:BA27"/>
    <mergeCell ref="BB26:BC29"/>
    <mergeCell ref="BD26:BE27"/>
    <mergeCell ref="BF26:BG29"/>
    <mergeCell ref="BU26:BV29"/>
    <mergeCell ref="BW26:BY29"/>
    <mergeCell ref="AV28:AW29"/>
    <mergeCell ref="AZ28:BA29"/>
    <mergeCell ref="BD28:BE29"/>
    <mergeCell ref="BK28:BL29"/>
    <mergeCell ref="BO28:BP29"/>
    <mergeCell ref="BS28:BT29"/>
    <mergeCell ref="BH26:BJ29"/>
    <mergeCell ref="BK26:BL27"/>
    <mergeCell ref="BM30:BN33"/>
    <mergeCell ref="BO30:BP31"/>
    <mergeCell ref="BQ30:BR33"/>
    <mergeCell ref="BS30:BT31"/>
    <mergeCell ref="AV30:AW31"/>
    <mergeCell ref="AX30:AY33"/>
    <mergeCell ref="AZ30:BA31"/>
    <mergeCell ref="BB30:BC33"/>
    <mergeCell ref="BD30:BE31"/>
    <mergeCell ref="BF30:BG33"/>
    <mergeCell ref="BU30:BV33"/>
    <mergeCell ref="BW30:BY33"/>
    <mergeCell ref="AV32:AW33"/>
    <mergeCell ref="AZ32:BA33"/>
    <mergeCell ref="BD32:BE33"/>
    <mergeCell ref="BK32:BL33"/>
    <mergeCell ref="BO32:BP33"/>
    <mergeCell ref="BS32:BT33"/>
    <mergeCell ref="BH30:BJ33"/>
    <mergeCell ref="BK30:BL31"/>
    <mergeCell ref="BM34:BN37"/>
    <mergeCell ref="BO34:BP35"/>
    <mergeCell ref="BQ34:BR37"/>
    <mergeCell ref="BS34:BT35"/>
    <mergeCell ref="AV34:AW35"/>
    <mergeCell ref="AX34:AY37"/>
    <mergeCell ref="AZ34:BA35"/>
    <mergeCell ref="BB34:BC37"/>
    <mergeCell ref="BD34:BE35"/>
    <mergeCell ref="BF34:BG37"/>
    <mergeCell ref="BU34:BV37"/>
    <mergeCell ref="BW34:BY37"/>
    <mergeCell ref="AV36:AW37"/>
    <mergeCell ref="AZ36:BA37"/>
    <mergeCell ref="BD36:BE37"/>
    <mergeCell ref="BK36:BL37"/>
    <mergeCell ref="BO36:BP37"/>
    <mergeCell ref="BS36:BT37"/>
    <mergeCell ref="BH34:BJ37"/>
    <mergeCell ref="BK34:BL35"/>
    <mergeCell ref="BM38:BN41"/>
    <mergeCell ref="BO38:BP39"/>
    <mergeCell ref="BQ38:BR41"/>
    <mergeCell ref="BS38:BT39"/>
    <mergeCell ref="AV38:AW39"/>
    <mergeCell ref="AX38:AY41"/>
    <mergeCell ref="AZ38:BA39"/>
    <mergeCell ref="BB38:BC41"/>
    <mergeCell ref="BD38:BE39"/>
    <mergeCell ref="BF38:BG41"/>
    <mergeCell ref="BU38:BV41"/>
    <mergeCell ref="BW38:BY41"/>
    <mergeCell ref="AV40:AW41"/>
    <mergeCell ref="AZ40:BA41"/>
    <mergeCell ref="BD40:BE41"/>
    <mergeCell ref="BK40:BL41"/>
    <mergeCell ref="BO40:BP41"/>
    <mergeCell ref="BS40:BT41"/>
    <mergeCell ref="BH38:BJ41"/>
    <mergeCell ref="BK38:BL39"/>
    <mergeCell ref="G40:G41"/>
    <mergeCell ref="G38:G39"/>
    <mergeCell ref="CK7:CL7"/>
    <mergeCell ref="CM7:CN7"/>
    <mergeCell ref="CO7:CP7"/>
    <mergeCell ref="CQ7:CR7"/>
    <mergeCell ref="G24:G25"/>
    <mergeCell ref="G22:G23"/>
    <mergeCell ref="G20:G21"/>
    <mergeCell ref="G18:G19"/>
    <mergeCell ref="CS7:CT7"/>
    <mergeCell ref="CU7:CV7"/>
    <mergeCell ref="CW7:CX7"/>
    <mergeCell ref="CD10:CD11"/>
    <mergeCell ref="CD12:CD13"/>
    <mergeCell ref="CD14:CD15"/>
    <mergeCell ref="CD8:CD9"/>
    <mergeCell ref="CE7:CF7"/>
    <mergeCell ref="CG7:CH7"/>
    <mergeCell ref="CI7:CJ7"/>
    <mergeCell ref="CD16:CD17"/>
    <mergeCell ref="CD18:CD19"/>
    <mergeCell ref="CD20:CD21"/>
    <mergeCell ref="CD22:CD23"/>
    <mergeCell ref="CD24:CD25"/>
    <mergeCell ref="CD26:CD27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80" zoomScaleNormal="90" zoomScaleSheetLayoutView="80" zoomScalePageLayoutView="0" workbookViewId="0" topLeftCell="A37">
      <selection activeCell="F19" sqref="F19"/>
    </sheetView>
  </sheetViews>
  <sheetFormatPr defaultColWidth="9.140625" defaultRowHeight="15"/>
  <cols>
    <col min="1" max="1" width="4.7109375" style="3" customWidth="1"/>
    <col min="2" max="2" width="2.57421875" style="3" customWidth="1"/>
    <col min="3" max="3" width="11.421875" style="4" customWidth="1"/>
    <col min="4" max="4" width="9.00390625" style="3" customWidth="1"/>
    <col min="5" max="5" width="4.421875" style="3" customWidth="1"/>
    <col min="6" max="6" width="22.421875" style="3" bestFit="1" customWidth="1"/>
    <col min="7" max="9" width="4.57421875" style="3" customWidth="1"/>
    <col min="10" max="10" width="22.421875" style="3" bestFit="1" customWidth="1"/>
    <col min="11" max="11" width="4.140625" style="3" customWidth="1"/>
    <col min="12" max="12" width="26.28125" style="4" customWidth="1"/>
    <col min="13" max="16" width="9.00390625" style="3" customWidth="1"/>
    <col min="17" max="17" width="9.00390625" style="4" customWidth="1"/>
    <col min="18" max="16384" width="9.00390625" style="3" customWidth="1"/>
  </cols>
  <sheetData>
    <row r="1" spans="1:14" ht="54" customHeight="1" thickBot="1">
      <c r="A1" s="5"/>
      <c r="B1" s="13" t="s">
        <v>57</v>
      </c>
      <c r="C1" s="6"/>
      <c r="D1" s="5"/>
      <c r="E1" s="5"/>
      <c r="F1" s="5"/>
      <c r="G1" s="5"/>
      <c r="H1" s="5"/>
      <c r="I1" s="5"/>
      <c r="J1" s="5"/>
      <c r="K1" s="10"/>
      <c r="L1" s="7"/>
      <c r="M1" s="266" t="s">
        <v>206</v>
      </c>
      <c r="N1" s="266"/>
    </row>
    <row r="2" spans="1:17" ht="15.75">
      <c r="A2" s="296" t="s">
        <v>11</v>
      </c>
      <c r="B2" s="297"/>
      <c r="C2" s="287" t="s">
        <v>12</v>
      </c>
      <c r="D2" s="290" t="s">
        <v>13</v>
      </c>
      <c r="E2" s="306" t="s">
        <v>14</v>
      </c>
      <c r="F2" s="307"/>
      <c r="G2" s="307"/>
      <c r="H2" s="307"/>
      <c r="I2" s="307"/>
      <c r="J2" s="307"/>
      <c r="K2" s="297"/>
      <c r="L2" s="293" t="s">
        <v>15</v>
      </c>
      <c r="M2" s="269" t="s">
        <v>16</v>
      </c>
      <c r="N2" s="270"/>
      <c r="O2" s="270"/>
      <c r="P2" s="271"/>
      <c r="Q2" s="279" t="s">
        <v>17</v>
      </c>
    </row>
    <row r="3" spans="1:17" ht="15.75">
      <c r="A3" s="298"/>
      <c r="B3" s="299"/>
      <c r="C3" s="288"/>
      <c r="D3" s="291"/>
      <c r="E3" s="308"/>
      <c r="F3" s="309"/>
      <c r="G3" s="309"/>
      <c r="H3" s="309"/>
      <c r="I3" s="309"/>
      <c r="J3" s="309"/>
      <c r="K3" s="299"/>
      <c r="L3" s="294"/>
      <c r="M3" s="272" t="s">
        <v>18</v>
      </c>
      <c r="N3" s="8" t="s">
        <v>19</v>
      </c>
      <c r="O3" s="8" t="s">
        <v>19</v>
      </c>
      <c r="P3" s="274" t="s">
        <v>20</v>
      </c>
      <c r="Q3" s="280"/>
    </row>
    <row r="4" spans="1:17" ht="16.5" thickBot="1">
      <c r="A4" s="300"/>
      <c r="B4" s="282"/>
      <c r="C4" s="289"/>
      <c r="D4" s="292"/>
      <c r="E4" s="285" t="s">
        <v>25</v>
      </c>
      <c r="F4" s="286"/>
      <c r="G4" s="286" t="s">
        <v>27</v>
      </c>
      <c r="H4" s="286"/>
      <c r="I4" s="286"/>
      <c r="J4" s="282" t="s">
        <v>26</v>
      </c>
      <c r="K4" s="283"/>
      <c r="L4" s="295"/>
      <c r="M4" s="273"/>
      <c r="N4" s="9" t="s">
        <v>28</v>
      </c>
      <c r="O4" s="9" t="s">
        <v>29</v>
      </c>
      <c r="P4" s="275"/>
      <c r="Q4" s="281"/>
    </row>
    <row r="5" spans="1:17" ht="18" customHeight="1">
      <c r="A5" s="260" t="s">
        <v>35</v>
      </c>
      <c r="B5" s="261"/>
      <c r="C5" s="37" t="s">
        <v>79</v>
      </c>
      <c r="D5" s="38" t="s">
        <v>135</v>
      </c>
      <c r="E5" s="39"/>
      <c r="F5" s="40" t="str">
        <f>IF(5,'参加チーム一覧'!$B$5)</f>
        <v>鶴岡第五中学校</v>
      </c>
      <c r="G5" s="41" t="s">
        <v>143</v>
      </c>
      <c r="H5" s="42" t="s">
        <v>21</v>
      </c>
      <c r="I5" s="41" t="s">
        <v>132</v>
      </c>
      <c r="J5" s="40" t="str">
        <f>IF(1,'参加チーム一覧'!$B$1)</f>
        <v>鶴岡第三中学校</v>
      </c>
      <c r="K5" s="43"/>
      <c r="L5" s="44" t="s">
        <v>136</v>
      </c>
      <c r="M5" s="45" t="s">
        <v>112</v>
      </c>
      <c r="N5" s="46" t="s">
        <v>112</v>
      </c>
      <c r="O5" s="46" t="s">
        <v>112</v>
      </c>
      <c r="P5" s="47" t="s">
        <v>112</v>
      </c>
      <c r="Q5" s="48" t="s">
        <v>112</v>
      </c>
    </row>
    <row r="6" spans="1:17" ht="18" customHeight="1">
      <c r="A6" s="262"/>
      <c r="B6" s="263"/>
      <c r="C6" s="49" t="s">
        <v>166</v>
      </c>
      <c r="D6" s="50" t="s">
        <v>167</v>
      </c>
      <c r="E6" s="45"/>
      <c r="F6" s="51" t="s">
        <v>60</v>
      </c>
      <c r="G6" s="46" t="s">
        <v>132</v>
      </c>
      <c r="H6" s="52" t="s">
        <v>101</v>
      </c>
      <c r="I6" s="46" t="s">
        <v>143</v>
      </c>
      <c r="J6" s="51" t="s">
        <v>65</v>
      </c>
      <c r="K6" s="47"/>
      <c r="L6" s="53" t="s">
        <v>168</v>
      </c>
      <c r="M6" s="45" t="s">
        <v>112</v>
      </c>
      <c r="N6" s="46" t="s">
        <v>112</v>
      </c>
      <c r="O6" s="46" t="s">
        <v>112</v>
      </c>
      <c r="P6" s="47" t="s">
        <v>112</v>
      </c>
      <c r="Q6" s="48" t="s">
        <v>112</v>
      </c>
    </row>
    <row r="7" spans="1:17" ht="18" customHeight="1">
      <c r="A7" s="262"/>
      <c r="B7" s="263"/>
      <c r="C7" s="304" t="s">
        <v>68</v>
      </c>
      <c r="D7" s="50" t="s">
        <v>130</v>
      </c>
      <c r="E7" s="45"/>
      <c r="F7" s="51" t="str">
        <f>IF(7,'参加チーム一覧'!$B$7)</f>
        <v>リオーネ酒田</v>
      </c>
      <c r="G7" s="46" t="s">
        <v>132</v>
      </c>
      <c r="H7" s="52" t="s">
        <v>21</v>
      </c>
      <c r="I7" s="46" t="s">
        <v>133</v>
      </c>
      <c r="J7" s="51" t="str">
        <f>IF(3,'参加チーム一覧'!$B$3)</f>
        <v>三川中学校</v>
      </c>
      <c r="K7" s="47"/>
      <c r="L7" s="277" t="s">
        <v>129</v>
      </c>
      <c r="M7" s="54" t="s">
        <v>102</v>
      </c>
      <c r="N7" s="55" t="s">
        <v>103</v>
      </c>
      <c r="O7" s="55" t="s">
        <v>103</v>
      </c>
      <c r="P7" s="56" t="s">
        <v>102</v>
      </c>
      <c r="Q7" s="48" t="s">
        <v>105</v>
      </c>
    </row>
    <row r="8" spans="1:17" ht="18" customHeight="1" thickBot="1">
      <c r="A8" s="264"/>
      <c r="B8" s="265"/>
      <c r="C8" s="284"/>
      <c r="D8" s="57" t="s">
        <v>131</v>
      </c>
      <c r="E8" s="58"/>
      <c r="F8" s="59" t="str">
        <f>IF(6,'参加チーム一覧'!$B$6)</f>
        <v>庄内FCアカデミー</v>
      </c>
      <c r="G8" s="60" t="s">
        <v>134</v>
      </c>
      <c r="H8" s="61" t="s">
        <v>21</v>
      </c>
      <c r="I8" s="60" t="s">
        <v>132</v>
      </c>
      <c r="J8" s="59" t="str">
        <f>IF(4,'参加チーム一覧'!$B$4)</f>
        <v>鶴岡第一中学校</v>
      </c>
      <c r="K8" s="62"/>
      <c r="L8" s="278"/>
      <c r="M8" s="58" t="s">
        <v>105</v>
      </c>
      <c r="N8" s="60" t="s">
        <v>106</v>
      </c>
      <c r="O8" s="60" t="s">
        <v>106</v>
      </c>
      <c r="P8" s="62" t="s">
        <v>105</v>
      </c>
      <c r="Q8" s="63" t="s">
        <v>105</v>
      </c>
    </row>
    <row r="9" spans="1:17" ht="18" customHeight="1">
      <c r="A9" s="260" t="s">
        <v>36</v>
      </c>
      <c r="B9" s="261"/>
      <c r="C9" s="64" t="s">
        <v>74</v>
      </c>
      <c r="D9" s="38" t="s">
        <v>69</v>
      </c>
      <c r="E9" s="65"/>
      <c r="F9" s="40" t="s">
        <v>107</v>
      </c>
      <c r="G9" s="41" t="s">
        <v>133</v>
      </c>
      <c r="H9" s="42" t="s">
        <v>101</v>
      </c>
      <c r="I9" s="41" t="s">
        <v>134</v>
      </c>
      <c r="J9" s="40" t="s">
        <v>108</v>
      </c>
      <c r="K9" s="43"/>
      <c r="L9" s="44" t="s">
        <v>75</v>
      </c>
      <c r="M9" s="39" t="s">
        <v>112</v>
      </c>
      <c r="N9" s="41" t="s">
        <v>112</v>
      </c>
      <c r="O9" s="41" t="s">
        <v>112</v>
      </c>
      <c r="P9" s="43" t="s">
        <v>112</v>
      </c>
      <c r="Q9" s="66" t="s">
        <v>112</v>
      </c>
    </row>
    <row r="10" spans="1:17" ht="18" customHeight="1">
      <c r="A10" s="262"/>
      <c r="B10" s="263"/>
      <c r="C10" s="67" t="s">
        <v>73</v>
      </c>
      <c r="D10" s="50" t="s">
        <v>130</v>
      </c>
      <c r="E10" s="45"/>
      <c r="F10" s="51" t="str">
        <f>IF(4,'参加チーム一覧'!$B$4)</f>
        <v>鶴岡第一中学校</v>
      </c>
      <c r="G10" s="46" t="s">
        <v>143</v>
      </c>
      <c r="H10" s="52" t="s">
        <v>21</v>
      </c>
      <c r="I10" s="46" t="s">
        <v>144</v>
      </c>
      <c r="J10" s="51" t="str">
        <f>IF(7,'参加チーム一覧'!$B$7)</f>
        <v>リオーネ酒田</v>
      </c>
      <c r="K10" s="47"/>
      <c r="L10" s="310" t="s">
        <v>75</v>
      </c>
      <c r="M10" s="45" t="s">
        <v>100</v>
      </c>
      <c r="N10" s="46" t="s">
        <v>97</v>
      </c>
      <c r="O10" s="46" t="s">
        <v>97</v>
      </c>
      <c r="P10" s="47" t="s">
        <v>100</v>
      </c>
      <c r="Q10" s="48" t="s">
        <v>100</v>
      </c>
    </row>
    <row r="11" spans="1:17" ht="18" customHeight="1">
      <c r="A11" s="262"/>
      <c r="B11" s="263"/>
      <c r="C11" s="67" t="s">
        <v>73</v>
      </c>
      <c r="D11" s="50" t="s">
        <v>69</v>
      </c>
      <c r="E11" s="45"/>
      <c r="F11" s="51" t="s">
        <v>61</v>
      </c>
      <c r="G11" s="46" t="s">
        <v>142</v>
      </c>
      <c r="H11" s="52" t="s">
        <v>101</v>
      </c>
      <c r="I11" s="46" t="s">
        <v>132</v>
      </c>
      <c r="J11" s="51" t="s">
        <v>65</v>
      </c>
      <c r="K11" s="47"/>
      <c r="L11" s="258"/>
      <c r="M11" s="54" t="s">
        <v>103</v>
      </c>
      <c r="N11" s="55" t="s">
        <v>105</v>
      </c>
      <c r="O11" s="55" t="s">
        <v>105</v>
      </c>
      <c r="P11" s="56" t="s">
        <v>103</v>
      </c>
      <c r="Q11" s="48" t="s">
        <v>100</v>
      </c>
    </row>
    <row r="12" spans="1:17" ht="18" customHeight="1" thickBot="1">
      <c r="A12" s="264"/>
      <c r="B12" s="265"/>
      <c r="C12" s="68" t="s">
        <v>73</v>
      </c>
      <c r="D12" s="57" t="s">
        <v>71</v>
      </c>
      <c r="E12" s="58"/>
      <c r="F12" s="59" t="s">
        <v>63</v>
      </c>
      <c r="G12" s="60" t="s">
        <v>143</v>
      </c>
      <c r="H12" s="61" t="s">
        <v>101</v>
      </c>
      <c r="I12" s="60" t="s">
        <v>133</v>
      </c>
      <c r="J12" s="59" t="s">
        <v>60</v>
      </c>
      <c r="K12" s="62"/>
      <c r="L12" s="278"/>
      <c r="M12" s="58" t="s">
        <v>106</v>
      </c>
      <c r="N12" s="60" t="s">
        <v>98</v>
      </c>
      <c r="O12" s="60" t="s">
        <v>98</v>
      </c>
      <c r="P12" s="62" t="s">
        <v>106</v>
      </c>
      <c r="Q12" s="63" t="s">
        <v>100</v>
      </c>
    </row>
    <row r="13" spans="1:17" ht="18" customHeight="1">
      <c r="A13" s="260" t="s">
        <v>37</v>
      </c>
      <c r="B13" s="261"/>
      <c r="C13" s="252" t="s">
        <v>76</v>
      </c>
      <c r="D13" s="38" t="s">
        <v>70</v>
      </c>
      <c r="E13" s="39"/>
      <c r="F13" s="40" t="str">
        <f>IF(8,'参加チーム一覧'!$B$8)</f>
        <v>日新中学校</v>
      </c>
      <c r="G13" s="41" t="s">
        <v>143</v>
      </c>
      <c r="H13" s="42" t="s">
        <v>22</v>
      </c>
      <c r="I13" s="41" t="s">
        <v>134</v>
      </c>
      <c r="J13" s="40" t="str">
        <f>IF(1,'参加チーム一覧'!$B$1)</f>
        <v>鶴岡第三中学校</v>
      </c>
      <c r="K13" s="43"/>
      <c r="L13" s="256" t="s">
        <v>129</v>
      </c>
      <c r="M13" s="39" t="s">
        <v>106</v>
      </c>
      <c r="N13" s="41" t="s">
        <v>102</v>
      </c>
      <c r="O13" s="41" t="s">
        <v>113</v>
      </c>
      <c r="P13" s="43" t="s">
        <v>106</v>
      </c>
      <c r="Q13" s="66" t="s">
        <v>100</v>
      </c>
    </row>
    <row r="14" spans="1:17" ht="18" customHeight="1">
      <c r="A14" s="262"/>
      <c r="B14" s="263"/>
      <c r="C14" s="254"/>
      <c r="D14" s="50" t="s">
        <v>71</v>
      </c>
      <c r="E14" s="45"/>
      <c r="F14" s="51" t="s">
        <v>61</v>
      </c>
      <c r="G14" s="46" t="s">
        <v>133</v>
      </c>
      <c r="H14" s="52" t="s">
        <v>101</v>
      </c>
      <c r="I14" s="46" t="s">
        <v>154</v>
      </c>
      <c r="J14" s="51" t="s">
        <v>108</v>
      </c>
      <c r="K14" s="47"/>
      <c r="L14" s="276"/>
      <c r="M14" s="45" t="s">
        <v>98</v>
      </c>
      <c r="N14" s="46" t="s">
        <v>100</v>
      </c>
      <c r="O14" s="46" t="s">
        <v>100</v>
      </c>
      <c r="P14" s="47" t="s">
        <v>98</v>
      </c>
      <c r="Q14" s="48" t="s">
        <v>100</v>
      </c>
    </row>
    <row r="15" spans="1:17" ht="18" customHeight="1">
      <c r="A15" s="262"/>
      <c r="B15" s="263"/>
      <c r="C15" s="254"/>
      <c r="D15" s="50" t="s">
        <v>130</v>
      </c>
      <c r="E15" s="45"/>
      <c r="F15" s="51" t="s">
        <v>109</v>
      </c>
      <c r="G15" s="46" t="s">
        <v>151</v>
      </c>
      <c r="H15" s="52" t="s">
        <v>101</v>
      </c>
      <c r="I15" s="46" t="s">
        <v>132</v>
      </c>
      <c r="J15" s="51" t="s">
        <v>107</v>
      </c>
      <c r="K15" s="47"/>
      <c r="L15" s="277" t="s">
        <v>129</v>
      </c>
      <c r="M15" s="54" t="s">
        <v>97</v>
      </c>
      <c r="N15" s="55" t="s">
        <v>105</v>
      </c>
      <c r="O15" s="55" t="s">
        <v>105</v>
      </c>
      <c r="P15" s="56" t="s">
        <v>97</v>
      </c>
      <c r="Q15" s="48" t="s">
        <v>99</v>
      </c>
    </row>
    <row r="16" spans="1:17" ht="18" customHeight="1" thickBot="1">
      <c r="A16" s="264"/>
      <c r="B16" s="265"/>
      <c r="C16" s="284"/>
      <c r="D16" s="57" t="s">
        <v>131</v>
      </c>
      <c r="E16" s="58"/>
      <c r="F16" s="59" t="s">
        <v>60</v>
      </c>
      <c r="G16" s="60" t="s">
        <v>143</v>
      </c>
      <c r="H16" s="61" t="s">
        <v>101</v>
      </c>
      <c r="I16" s="60" t="s">
        <v>143</v>
      </c>
      <c r="J16" s="59" t="s">
        <v>110</v>
      </c>
      <c r="K16" s="62"/>
      <c r="L16" s="278"/>
      <c r="M16" s="58" t="s">
        <v>103</v>
      </c>
      <c r="N16" s="60" t="s">
        <v>99</v>
      </c>
      <c r="O16" s="60" t="s">
        <v>99</v>
      </c>
      <c r="P16" s="62" t="s">
        <v>103</v>
      </c>
      <c r="Q16" s="63" t="s">
        <v>99</v>
      </c>
    </row>
    <row r="17" spans="1:17" ht="18" customHeight="1">
      <c r="A17" s="260" t="s">
        <v>38</v>
      </c>
      <c r="B17" s="261"/>
      <c r="C17" s="252" t="s">
        <v>77</v>
      </c>
      <c r="D17" s="69" t="s">
        <v>69</v>
      </c>
      <c r="E17" s="70"/>
      <c r="F17" s="71" t="s">
        <v>107</v>
      </c>
      <c r="G17" s="72" t="s">
        <v>143</v>
      </c>
      <c r="H17" s="73" t="s">
        <v>101</v>
      </c>
      <c r="I17" s="72" t="s">
        <v>143</v>
      </c>
      <c r="J17" s="71" t="s">
        <v>61</v>
      </c>
      <c r="K17" s="74"/>
      <c r="L17" s="256" t="s">
        <v>84</v>
      </c>
      <c r="M17" s="70" t="s">
        <v>100</v>
      </c>
      <c r="N17" s="72" t="s">
        <v>104</v>
      </c>
      <c r="O17" s="72" t="s">
        <v>104</v>
      </c>
      <c r="P17" s="74" t="s">
        <v>100</v>
      </c>
      <c r="Q17" s="75" t="s">
        <v>100</v>
      </c>
    </row>
    <row r="18" spans="1:17" ht="18" customHeight="1">
      <c r="A18" s="262"/>
      <c r="B18" s="263"/>
      <c r="C18" s="305"/>
      <c r="D18" s="50" t="s">
        <v>71</v>
      </c>
      <c r="E18" s="45"/>
      <c r="F18" s="51" t="s">
        <v>63</v>
      </c>
      <c r="G18" s="46" t="s">
        <v>133</v>
      </c>
      <c r="H18" s="52" t="s">
        <v>101</v>
      </c>
      <c r="I18" s="46" t="s">
        <v>134</v>
      </c>
      <c r="J18" s="51" t="s">
        <v>110</v>
      </c>
      <c r="K18" s="47"/>
      <c r="L18" s="276"/>
      <c r="M18" s="45" t="s">
        <v>99</v>
      </c>
      <c r="N18" s="46" t="s">
        <v>106</v>
      </c>
      <c r="O18" s="46" t="s">
        <v>106</v>
      </c>
      <c r="P18" s="47" t="s">
        <v>99</v>
      </c>
      <c r="Q18" s="48" t="s">
        <v>100</v>
      </c>
    </row>
    <row r="19" spans="1:17" ht="18" customHeight="1">
      <c r="A19" s="262"/>
      <c r="B19" s="263"/>
      <c r="C19" s="67" t="s">
        <v>78</v>
      </c>
      <c r="D19" s="50" t="s">
        <v>71</v>
      </c>
      <c r="E19" s="45"/>
      <c r="F19" s="51" t="s">
        <v>108</v>
      </c>
      <c r="G19" s="46" t="s">
        <v>132</v>
      </c>
      <c r="H19" s="52" t="s">
        <v>101</v>
      </c>
      <c r="I19" s="46" t="s">
        <v>133</v>
      </c>
      <c r="J19" s="51" t="s">
        <v>60</v>
      </c>
      <c r="K19" s="47"/>
      <c r="L19" s="76" t="s">
        <v>84</v>
      </c>
      <c r="M19" s="54" t="s">
        <v>112</v>
      </c>
      <c r="N19" s="55" t="s">
        <v>112</v>
      </c>
      <c r="O19" s="55" t="s">
        <v>112</v>
      </c>
      <c r="P19" s="56" t="s">
        <v>112</v>
      </c>
      <c r="Q19" s="48" t="s">
        <v>111</v>
      </c>
    </row>
    <row r="20" spans="1:17" ht="18" customHeight="1" thickBot="1">
      <c r="A20" s="264"/>
      <c r="B20" s="265"/>
      <c r="C20" s="77" t="s">
        <v>79</v>
      </c>
      <c r="D20" s="78" t="s">
        <v>153</v>
      </c>
      <c r="E20" s="79"/>
      <c r="F20" s="80" t="str">
        <f>IF(8,'参加チーム一覧'!$B$8)</f>
        <v>日新中学校</v>
      </c>
      <c r="G20" s="81" t="s">
        <v>132</v>
      </c>
      <c r="H20" s="82" t="s">
        <v>22</v>
      </c>
      <c r="I20" s="81" t="s">
        <v>154</v>
      </c>
      <c r="J20" s="80" t="str">
        <f>IF(4,'参加チーム一覧'!$B$4)</f>
        <v>鶴岡第一中学校</v>
      </c>
      <c r="K20" s="83"/>
      <c r="L20" s="84" t="s">
        <v>152</v>
      </c>
      <c r="M20" s="79" t="s">
        <v>112</v>
      </c>
      <c r="N20" s="81" t="s">
        <v>112</v>
      </c>
      <c r="O20" s="81" t="s">
        <v>112</v>
      </c>
      <c r="P20" s="83" t="s">
        <v>112</v>
      </c>
      <c r="Q20" s="85" t="s">
        <v>98</v>
      </c>
    </row>
    <row r="21" spans="1:17" ht="18" customHeight="1">
      <c r="A21" s="260" t="s">
        <v>39</v>
      </c>
      <c r="B21" s="261"/>
      <c r="C21" s="252" t="s">
        <v>80</v>
      </c>
      <c r="D21" s="38" t="s">
        <v>69</v>
      </c>
      <c r="E21" s="39"/>
      <c r="F21" s="40" t="s">
        <v>110</v>
      </c>
      <c r="G21" s="41" t="s">
        <v>142</v>
      </c>
      <c r="H21" s="42" t="s">
        <v>101</v>
      </c>
      <c r="I21" s="41" t="s">
        <v>133</v>
      </c>
      <c r="J21" s="40" t="s">
        <v>65</v>
      </c>
      <c r="K21" s="43"/>
      <c r="L21" s="256" t="s">
        <v>84</v>
      </c>
      <c r="M21" s="39" t="s">
        <v>100</v>
      </c>
      <c r="N21" s="41" t="s">
        <v>102</v>
      </c>
      <c r="O21" s="41" t="s">
        <v>102</v>
      </c>
      <c r="P21" s="43" t="s">
        <v>100</v>
      </c>
      <c r="Q21" s="66" t="s">
        <v>100</v>
      </c>
    </row>
    <row r="22" spans="1:17" ht="18" customHeight="1">
      <c r="A22" s="262"/>
      <c r="B22" s="263"/>
      <c r="C22" s="254"/>
      <c r="D22" s="50" t="s">
        <v>71</v>
      </c>
      <c r="E22" s="45"/>
      <c r="F22" s="51" t="s">
        <v>63</v>
      </c>
      <c r="G22" s="46" t="s">
        <v>133</v>
      </c>
      <c r="H22" s="52" t="s">
        <v>101</v>
      </c>
      <c r="I22" s="46" t="s">
        <v>157</v>
      </c>
      <c r="J22" s="51" t="s">
        <v>108</v>
      </c>
      <c r="K22" s="47"/>
      <c r="L22" s="276"/>
      <c r="M22" s="45" t="s">
        <v>105</v>
      </c>
      <c r="N22" s="46" t="s">
        <v>98</v>
      </c>
      <c r="O22" s="46" t="s">
        <v>98</v>
      </c>
      <c r="P22" s="47" t="s">
        <v>105</v>
      </c>
      <c r="Q22" s="48" t="s">
        <v>100</v>
      </c>
    </row>
    <row r="23" spans="1:17" ht="18" customHeight="1">
      <c r="A23" s="262"/>
      <c r="B23" s="263"/>
      <c r="C23" s="254"/>
      <c r="D23" s="50" t="s">
        <v>70</v>
      </c>
      <c r="E23" s="45"/>
      <c r="F23" s="51" t="str">
        <f>IF(3,'参加チーム一覧'!$B$3)</f>
        <v>三川中学校</v>
      </c>
      <c r="G23" s="46" t="s">
        <v>134</v>
      </c>
      <c r="H23" s="52" t="s">
        <v>21</v>
      </c>
      <c r="I23" s="46" t="s">
        <v>132</v>
      </c>
      <c r="J23" s="51" t="str">
        <f>IF(4,'参加チーム一覧'!$B$4)</f>
        <v>鶴岡第一中学校</v>
      </c>
      <c r="K23" s="47"/>
      <c r="L23" s="277" t="s">
        <v>67</v>
      </c>
      <c r="M23" s="54" t="s">
        <v>97</v>
      </c>
      <c r="N23" s="55" t="s">
        <v>99</v>
      </c>
      <c r="O23" s="55" t="s">
        <v>99</v>
      </c>
      <c r="P23" s="56" t="s">
        <v>97</v>
      </c>
      <c r="Q23" s="48" t="s">
        <v>99</v>
      </c>
    </row>
    <row r="24" spans="1:17" ht="18" customHeight="1" thickBot="1">
      <c r="A24" s="264"/>
      <c r="B24" s="265"/>
      <c r="C24" s="284"/>
      <c r="D24" s="57" t="s">
        <v>71</v>
      </c>
      <c r="E24" s="58"/>
      <c r="F24" s="59" t="s">
        <v>60</v>
      </c>
      <c r="G24" s="60" t="s">
        <v>143</v>
      </c>
      <c r="H24" s="61" t="s">
        <v>101</v>
      </c>
      <c r="I24" s="60" t="s">
        <v>132</v>
      </c>
      <c r="J24" s="59" t="s">
        <v>107</v>
      </c>
      <c r="K24" s="62"/>
      <c r="L24" s="278"/>
      <c r="M24" s="58" t="s">
        <v>155</v>
      </c>
      <c r="N24" s="60" t="s">
        <v>103</v>
      </c>
      <c r="O24" s="60" t="s">
        <v>103</v>
      </c>
      <c r="P24" s="62" t="s">
        <v>106</v>
      </c>
      <c r="Q24" s="63" t="s">
        <v>99</v>
      </c>
    </row>
    <row r="25" spans="1:17" ht="18" customHeight="1">
      <c r="A25" s="260" t="s">
        <v>40</v>
      </c>
      <c r="B25" s="261"/>
      <c r="C25" s="86" t="s">
        <v>149</v>
      </c>
      <c r="D25" s="69" t="s">
        <v>150</v>
      </c>
      <c r="E25" s="70"/>
      <c r="F25" s="71" t="s">
        <v>115</v>
      </c>
      <c r="G25" s="72" t="s">
        <v>132</v>
      </c>
      <c r="H25" s="73" t="s">
        <v>101</v>
      </c>
      <c r="I25" s="72" t="s">
        <v>143</v>
      </c>
      <c r="J25" s="40" t="s">
        <v>117</v>
      </c>
      <c r="K25" s="74"/>
      <c r="L25" s="87" t="s">
        <v>83</v>
      </c>
      <c r="M25" s="70" t="s">
        <v>112</v>
      </c>
      <c r="N25" s="72" t="s">
        <v>112</v>
      </c>
      <c r="O25" s="72" t="s">
        <v>112</v>
      </c>
      <c r="P25" s="74" t="s">
        <v>112</v>
      </c>
      <c r="Q25" s="75" t="s">
        <v>105</v>
      </c>
    </row>
    <row r="26" spans="1:17" ht="18" customHeight="1">
      <c r="A26" s="262"/>
      <c r="B26" s="263"/>
      <c r="C26" s="67" t="s">
        <v>81</v>
      </c>
      <c r="D26" s="50" t="s">
        <v>69</v>
      </c>
      <c r="E26" s="45"/>
      <c r="F26" s="51" t="s">
        <v>107</v>
      </c>
      <c r="G26" s="46" t="s">
        <v>151</v>
      </c>
      <c r="H26" s="52" t="s">
        <v>101</v>
      </c>
      <c r="I26" s="46" t="s">
        <v>143</v>
      </c>
      <c r="J26" s="51" t="s">
        <v>65</v>
      </c>
      <c r="K26" s="47"/>
      <c r="L26" s="277" t="s">
        <v>75</v>
      </c>
      <c r="M26" s="45" t="s">
        <v>103</v>
      </c>
      <c r="N26" s="46" t="s">
        <v>106</v>
      </c>
      <c r="O26" s="46" t="s">
        <v>106</v>
      </c>
      <c r="P26" s="47" t="s">
        <v>103</v>
      </c>
      <c r="Q26" s="48" t="s">
        <v>103</v>
      </c>
    </row>
    <row r="27" spans="1:17" ht="18" customHeight="1">
      <c r="A27" s="262"/>
      <c r="B27" s="263"/>
      <c r="C27" s="67" t="s">
        <v>81</v>
      </c>
      <c r="D27" s="50" t="s">
        <v>71</v>
      </c>
      <c r="E27" s="45"/>
      <c r="F27" s="51" t="s">
        <v>109</v>
      </c>
      <c r="G27" s="46" t="s">
        <v>158</v>
      </c>
      <c r="H27" s="52" t="s">
        <v>101</v>
      </c>
      <c r="I27" s="46" t="s">
        <v>133</v>
      </c>
      <c r="J27" s="51" t="s">
        <v>63</v>
      </c>
      <c r="K27" s="47"/>
      <c r="L27" s="258"/>
      <c r="M27" s="54" t="s">
        <v>97</v>
      </c>
      <c r="N27" s="55" t="s">
        <v>98</v>
      </c>
      <c r="O27" s="55" t="s">
        <v>98</v>
      </c>
      <c r="P27" s="56" t="s">
        <v>97</v>
      </c>
      <c r="Q27" s="48" t="s">
        <v>103</v>
      </c>
    </row>
    <row r="28" spans="1:17" ht="18" customHeight="1" thickBot="1">
      <c r="A28" s="264"/>
      <c r="B28" s="265"/>
      <c r="C28" s="77" t="s">
        <v>81</v>
      </c>
      <c r="D28" s="78" t="s">
        <v>82</v>
      </c>
      <c r="E28" s="79"/>
      <c r="F28" s="80" t="s">
        <v>60</v>
      </c>
      <c r="G28" s="81" t="s">
        <v>159</v>
      </c>
      <c r="H28" s="82" t="s">
        <v>101</v>
      </c>
      <c r="I28" s="81" t="s">
        <v>160</v>
      </c>
      <c r="J28" s="59" t="s">
        <v>61</v>
      </c>
      <c r="K28" s="83"/>
      <c r="L28" s="278"/>
      <c r="M28" s="79" t="s">
        <v>99</v>
      </c>
      <c r="N28" s="81" t="s">
        <v>100</v>
      </c>
      <c r="O28" s="81" t="s">
        <v>100</v>
      </c>
      <c r="P28" s="83" t="s">
        <v>99</v>
      </c>
      <c r="Q28" s="85" t="s">
        <v>103</v>
      </c>
    </row>
    <row r="29" spans="1:17" ht="18" customHeight="1">
      <c r="A29" s="260" t="s">
        <v>41</v>
      </c>
      <c r="B29" s="261"/>
      <c r="C29" s="64" t="s">
        <v>85</v>
      </c>
      <c r="D29" s="38" t="s">
        <v>69</v>
      </c>
      <c r="E29" s="39"/>
      <c r="F29" s="40" t="s">
        <v>61</v>
      </c>
      <c r="G29" s="41" t="s">
        <v>158</v>
      </c>
      <c r="H29" s="42" t="s">
        <v>101</v>
      </c>
      <c r="I29" s="41" t="s">
        <v>143</v>
      </c>
      <c r="J29" s="40" t="s">
        <v>63</v>
      </c>
      <c r="K29" s="43"/>
      <c r="L29" s="256" t="s">
        <v>87</v>
      </c>
      <c r="M29" s="39" t="s">
        <v>97</v>
      </c>
      <c r="N29" s="41" t="s">
        <v>103</v>
      </c>
      <c r="O29" s="41" t="s">
        <v>103</v>
      </c>
      <c r="P29" s="43" t="s">
        <v>97</v>
      </c>
      <c r="Q29" s="66" t="s">
        <v>106</v>
      </c>
    </row>
    <row r="30" spans="1:17" ht="18" customHeight="1">
      <c r="A30" s="262"/>
      <c r="B30" s="263"/>
      <c r="C30" s="67" t="s">
        <v>85</v>
      </c>
      <c r="D30" s="50" t="s">
        <v>71</v>
      </c>
      <c r="E30" s="45"/>
      <c r="F30" s="51" t="s">
        <v>60</v>
      </c>
      <c r="G30" s="46" t="s">
        <v>151</v>
      </c>
      <c r="H30" s="52" t="s">
        <v>101</v>
      </c>
      <c r="I30" s="46" t="s">
        <v>143</v>
      </c>
      <c r="J30" s="51" t="s">
        <v>109</v>
      </c>
      <c r="K30" s="47"/>
      <c r="L30" s="276"/>
      <c r="M30" s="45" t="s">
        <v>106</v>
      </c>
      <c r="N30" s="46" t="s">
        <v>100</v>
      </c>
      <c r="O30" s="46" t="s">
        <v>100</v>
      </c>
      <c r="P30" s="47" t="s">
        <v>106</v>
      </c>
      <c r="Q30" s="48" t="s">
        <v>106</v>
      </c>
    </row>
    <row r="31" spans="1:17" ht="18" customHeight="1">
      <c r="A31" s="262"/>
      <c r="B31" s="263"/>
      <c r="C31" s="88" t="s">
        <v>162</v>
      </c>
      <c r="D31" s="50" t="s">
        <v>153</v>
      </c>
      <c r="E31" s="45"/>
      <c r="F31" s="51" t="str">
        <f>IF(5,'参加チーム一覧'!$B$5)</f>
        <v>鶴岡第五中学校</v>
      </c>
      <c r="G31" s="46" t="s">
        <v>133</v>
      </c>
      <c r="H31" s="52" t="s">
        <v>22</v>
      </c>
      <c r="I31" s="46" t="s">
        <v>142</v>
      </c>
      <c r="J31" s="51" t="str">
        <f>IF(7,'参加チーム一覧'!$B$7)</f>
        <v>リオーネ酒田</v>
      </c>
      <c r="K31" s="47"/>
      <c r="L31" s="76" t="s">
        <v>84</v>
      </c>
      <c r="M31" s="54" t="s">
        <v>112</v>
      </c>
      <c r="N31" s="55" t="s">
        <v>112</v>
      </c>
      <c r="O31" s="55" t="s">
        <v>112</v>
      </c>
      <c r="P31" s="56" t="s">
        <v>112</v>
      </c>
      <c r="Q31" s="48" t="s">
        <v>112</v>
      </c>
    </row>
    <row r="32" spans="1:17" ht="18" customHeight="1" thickBot="1">
      <c r="A32" s="301"/>
      <c r="B32" s="302"/>
      <c r="C32" s="88" t="s">
        <v>162</v>
      </c>
      <c r="D32" s="50" t="s">
        <v>165</v>
      </c>
      <c r="E32" s="89"/>
      <c r="F32" s="90" t="str">
        <f>IF(6,'参加チーム一覧'!$B$6)</f>
        <v>庄内FCアカデミー</v>
      </c>
      <c r="G32" s="91" t="s">
        <v>171</v>
      </c>
      <c r="H32" s="92" t="s">
        <v>22</v>
      </c>
      <c r="I32" s="91" t="s">
        <v>133</v>
      </c>
      <c r="J32" s="90" t="str">
        <f>IF(8,'参加チーム一覧'!$B$8)</f>
        <v>日新中学校</v>
      </c>
      <c r="K32" s="93"/>
      <c r="L32" s="94" t="s">
        <v>75</v>
      </c>
      <c r="M32" s="54" t="s">
        <v>112</v>
      </c>
      <c r="N32" s="55" t="s">
        <v>112</v>
      </c>
      <c r="O32" s="55" t="s">
        <v>112</v>
      </c>
      <c r="P32" s="56" t="s">
        <v>112</v>
      </c>
      <c r="Q32" s="48" t="s">
        <v>112</v>
      </c>
    </row>
    <row r="33" spans="1:17" ht="18" customHeight="1">
      <c r="A33" s="267" t="s">
        <v>42</v>
      </c>
      <c r="B33" s="268"/>
      <c r="C33" s="311" t="s">
        <v>86</v>
      </c>
      <c r="D33" s="95" t="s">
        <v>70</v>
      </c>
      <c r="E33" s="96"/>
      <c r="F33" s="97" t="s">
        <v>64</v>
      </c>
      <c r="G33" s="98" t="s">
        <v>133</v>
      </c>
      <c r="H33" s="99" t="s">
        <v>21</v>
      </c>
      <c r="I33" s="98" t="s">
        <v>169</v>
      </c>
      <c r="J33" s="97" t="s">
        <v>114</v>
      </c>
      <c r="K33" s="100"/>
      <c r="L33" s="303" t="s">
        <v>87</v>
      </c>
      <c r="M33" s="96" t="s">
        <v>106</v>
      </c>
      <c r="N33" s="98" t="s">
        <v>105</v>
      </c>
      <c r="O33" s="98" t="s">
        <v>105</v>
      </c>
      <c r="P33" s="100" t="s">
        <v>106</v>
      </c>
      <c r="Q33" s="101" t="s">
        <v>106</v>
      </c>
    </row>
    <row r="34" spans="1:17" ht="18" customHeight="1">
      <c r="A34" s="262"/>
      <c r="B34" s="263"/>
      <c r="C34" s="254"/>
      <c r="D34" s="50" t="s">
        <v>72</v>
      </c>
      <c r="E34" s="45"/>
      <c r="F34" s="51" t="s">
        <v>62</v>
      </c>
      <c r="G34" s="46" t="s">
        <v>133</v>
      </c>
      <c r="H34" s="52" t="s">
        <v>21</v>
      </c>
      <c r="I34" s="46" t="s">
        <v>151</v>
      </c>
      <c r="J34" s="51" t="s">
        <v>115</v>
      </c>
      <c r="K34" s="47"/>
      <c r="L34" s="276"/>
      <c r="M34" s="45" t="s">
        <v>100</v>
      </c>
      <c r="N34" s="46" t="s">
        <v>99</v>
      </c>
      <c r="O34" s="46" t="s">
        <v>99</v>
      </c>
      <c r="P34" s="47" t="s">
        <v>100</v>
      </c>
      <c r="Q34" s="48" t="s">
        <v>106</v>
      </c>
    </row>
    <row r="35" spans="1:17" ht="18" customHeight="1">
      <c r="A35" s="262"/>
      <c r="B35" s="263"/>
      <c r="C35" s="254"/>
      <c r="D35" s="50" t="s">
        <v>69</v>
      </c>
      <c r="E35" s="45"/>
      <c r="F35" s="51" t="s">
        <v>116</v>
      </c>
      <c r="G35" s="46" t="s">
        <v>133</v>
      </c>
      <c r="H35" s="52" t="s">
        <v>101</v>
      </c>
      <c r="I35" s="46" t="s">
        <v>154</v>
      </c>
      <c r="J35" s="51" t="s">
        <v>117</v>
      </c>
      <c r="K35" s="47"/>
      <c r="L35" s="277" t="s">
        <v>163</v>
      </c>
      <c r="M35" s="54" t="s">
        <v>98</v>
      </c>
      <c r="N35" s="55" t="s">
        <v>97</v>
      </c>
      <c r="O35" s="55" t="s">
        <v>97</v>
      </c>
      <c r="P35" s="56" t="s">
        <v>98</v>
      </c>
      <c r="Q35" s="48" t="s">
        <v>98</v>
      </c>
    </row>
    <row r="36" spans="1:17" ht="18" customHeight="1" thickBot="1">
      <c r="A36" s="264"/>
      <c r="B36" s="265"/>
      <c r="C36" s="284"/>
      <c r="D36" s="57" t="s">
        <v>71</v>
      </c>
      <c r="E36" s="58"/>
      <c r="F36" s="59" t="s">
        <v>66</v>
      </c>
      <c r="G36" s="60" t="s">
        <v>133</v>
      </c>
      <c r="H36" s="61" t="s">
        <v>101</v>
      </c>
      <c r="I36" s="60" t="s">
        <v>170</v>
      </c>
      <c r="J36" s="59" t="s">
        <v>118</v>
      </c>
      <c r="K36" s="62"/>
      <c r="L36" s="278"/>
      <c r="M36" s="58" t="s">
        <v>103</v>
      </c>
      <c r="N36" s="60" t="s">
        <v>102</v>
      </c>
      <c r="O36" s="60" t="s">
        <v>102</v>
      </c>
      <c r="P36" s="62" t="s">
        <v>103</v>
      </c>
      <c r="Q36" s="63" t="s">
        <v>98</v>
      </c>
    </row>
    <row r="37" spans="1:17" ht="18" customHeight="1">
      <c r="A37" s="260" t="s">
        <v>43</v>
      </c>
      <c r="B37" s="261"/>
      <c r="C37" s="252" t="s">
        <v>88</v>
      </c>
      <c r="D37" s="38" t="s">
        <v>69</v>
      </c>
      <c r="E37" s="65"/>
      <c r="F37" s="40" t="s">
        <v>66</v>
      </c>
      <c r="G37" s="41" t="s">
        <v>180</v>
      </c>
      <c r="H37" s="42" t="s">
        <v>101</v>
      </c>
      <c r="I37" s="41" t="s">
        <v>151</v>
      </c>
      <c r="J37" s="40" t="s">
        <v>62</v>
      </c>
      <c r="K37" s="43"/>
      <c r="L37" s="256" t="s">
        <v>163</v>
      </c>
      <c r="M37" s="39" t="s">
        <v>97</v>
      </c>
      <c r="N37" s="41" t="s">
        <v>100</v>
      </c>
      <c r="O37" s="41" t="s">
        <v>100</v>
      </c>
      <c r="P37" s="43" t="s">
        <v>97</v>
      </c>
      <c r="Q37" s="66" t="s">
        <v>97</v>
      </c>
    </row>
    <row r="38" spans="1:17" ht="18" customHeight="1">
      <c r="A38" s="262"/>
      <c r="B38" s="263"/>
      <c r="C38" s="254"/>
      <c r="D38" s="50" t="s">
        <v>71</v>
      </c>
      <c r="E38" s="45"/>
      <c r="F38" s="51" t="s">
        <v>118</v>
      </c>
      <c r="G38" s="46" t="s">
        <v>181</v>
      </c>
      <c r="H38" s="52" t="s">
        <v>101</v>
      </c>
      <c r="I38" s="46" t="s">
        <v>143</v>
      </c>
      <c r="J38" s="51" t="s">
        <v>64</v>
      </c>
      <c r="K38" s="47"/>
      <c r="L38" s="276"/>
      <c r="M38" s="45" t="s">
        <v>98</v>
      </c>
      <c r="N38" s="46" t="s">
        <v>106</v>
      </c>
      <c r="O38" s="46" t="s">
        <v>106</v>
      </c>
      <c r="P38" s="47" t="s">
        <v>98</v>
      </c>
      <c r="Q38" s="48" t="s">
        <v>97</v>
      </c>
    </row>
    <row r="39" spans="1:17" ht="18" customHeight="1">
      <c r="A39" s="262"/>
      <c r="B39" s="263"/>
      <c r="C39" s="254"/>
      <c r="D39" s="50" t="s">
        <v>69</v>
      </c>
      <c r="E39" s="45"/>
      <c r="F39" s="51" t="s">
        <v>115</v>
      </c>
      <c r="G39" s="46" t="s">
        <v>179</v>
      </c>
      <c r="H39" s="52" t="s">
        <v>101</v>
      </c>
      <c r="I39" s="46" t="s">
        <v>143</v>
      </c>
      <c r="J39" s="51" t="s">
        <v>116</v>
      </c>
      <c r="K39" s="47"/>
      <c r="L39" s="277" t="s">
        <v>84</v>
      </c>
      <c r="M39" s="54" t="s">
        <v>102</v>
      </c>
      <c r="N39" s="55" t="s">
        <v>99</v>
      </c>
      <c r="O39" s="55" t="s">
        <v>99</v>
      </c>
      <c r="P39" s="56" t="s">
        <v>102</v>
      </c>
      <c r="Q39" s="48" t="s">
        <v>127</v>
      </c>
    </row>
    <row r="40" spans="1:17" ht="18" customHeight="1" thickBot="1">
      <c r="A40" s="264"/>
      <c r="B40" s="265"/>
      <c r="C40" s="284"/>
      <c r="D40" s="57" t="s">
        <v>71</v>
      </c>
      <c r="E40" s="58"/>
      <c r="F40" s="59" t="s">
        <v>117</v>
      </c>
      <c r="G40" s="60" t="s">
        <v>159</v>
      </c>
      <c r="H40" s="61" t="s">
        <v>101</v>
      </c>
      <c r="I40" s="60" t="s">
        <v>134</v>
      </c>
      <c r="J40" s="59" t="s">
        <v>114</v>
      </c>
      <c r="K40" s="62"/>
      <c r="L40" s="278"/>
      <c r="M40" s="58" t="s">
        <v>105</v>
      </c>
      <c r="N40" s="60" t="s">
        <v>103</v>
      </c>
      <c r="O40" s="60" t="s">
        <v>103</v>
      </c>
      <c r="P40" s="62" t="s">
        <v>105</v>
      </c>
      <c r="Q40" s="63" t="s">
        <v>102</v>
      </c>
    </row>
    <row r="41" spans="1:17" ht="18" customHeight="1">
      <c r="A41" s="260" t="s">
        <v>44</v>
      </c>
      <c r="B41" s="261"/>
      <c r="C41" s="252" t="s">
        <v>89</v>
      </c>
      <c r="D41" s="69" t="s">
        <v>70</v>
      </c>
      <c r="E41" s="70"/>
      <c r="F41" s="71" t="s">
        <v>64</v>
      </c>
      <c r="G41" s="72" t="s">
        <v>191</v>
      </c>
      <c r="H41" s="73" t="s">
        <v>21</v>
      </c>
      <c r="I41" s="72" t="s">
        <v>133</v>
      </c>
      <c r="J41" s="71" t="s">
        <v>119</v>
      </c>
      <c r="K41" s="74"/>
      <c r="L41" s="256" t="s">
        <v>84</v>
      </c>
      <c r="M41" s="70" t="s">
        <v>105</v>
      </c>
      <c r="N41" s="72" t="s">
        <v>97</v>
      </c>
      <c r="O41" s="72" t="s">
        <v>97</v>
      </c>
      <c r="P41" s="74" t="s">
        <v>126</v>
      </c>
      <c r="Q41" s="75" t="s">
        <v>100</v>
      </c>
    </row>
    <row r="42" spans="1:17" ht="18" customHeight="1">
      <c r="A42" s="262"/>
      <c r="B42" s="263"/>
      <c r="C42" s="253"/>
      <c r="D42" s="50" t="s">
        <v>72</v>
      </c>
      <c r="E42" s="45"/>
      <c r="F42" s="51" t="s">
        <v>115</v>
      </c>
      <c r="G42" s="46" t="s">
        <v>151</v>
      </c>
      <c r="H42" s="52" t="s">
        <v>21</v>
      </c>
      <c r="I42" s="46" t="s">
        <v>133</v>
      </c>
      <c r="J42" s="51" t="s">
        <v>120</v>
      </c>
      <c r="K42" s="118"/>
      <c r="L42" s="276"/>
      <c r="M42" s="45" t="s">
        <v>100</v>
      </c>
      <c r="N42" s="46" t="s">
        <v>98</v>
      </c>
      <c r="O42" s="46" t="s">
        <v>98</v>
      </c>
      <c r="P42" s="118" t="s">
        <v>100</v>
      </c>
      <c r="Q42" s="48" t="s">
        <v>100</v>
      </c>
    </row>
    <row r="43" spans="1:17" ht="18" customHeight="1">
      <c r="A43" s="262"/>
      <c r="B43" s="263"/>
      <c r="C43" s="115" t="s">
        <v>182</v>
      </c>
      <c r="D43" s="50" t="s">
        <v>184</v>
      </c>
      <c r="E43" s="45"/>
      <c r="F43" s="51" t="s">
        <v>114</v>
      </c>
      <c r="G43" s="46" t="s">
        <v>133</v>
      </c>
      <c r="H43" s="52" t="s">
        <v>101</v>
      </c>
      <c r="I43" s="46" t="s">
        <v>132</v>
      </c>
      <c r="J43" s="51" t="s">
        <v>116</v>
      </c>
      <c r="K43" s="118"/>
      <c r="L43" s="104" t="s">
        <v>183</v>
      </c>
      <c r="M43" s="54" t="s">
        <v>112</v>
      </c>
      <c r="N43" s="55" t="s">
        <v>112</v>
      </c>
      <c r="O43" s="55" t="s">
        <v>112</v>
      </c>
      <c r="P43" s="56" t="s">
        <v>112</v>
      </c>
      <c r="Q43" s="48" t="s">
        <v>112</v>
      </c>
    </row>
    <row r="44" spans="1:17" ht="18" customHeight="1" thickBot="1">
      <c r="A44" s="264"/>
      <c r="B44" s="265"/>
      <c r="C44" s="114" t="s">
        <v>93</v>
      </c>
      <c r="D44" s="78" t="s">
        <v>70</v>
      </c>
      <c r="E44" s="79"/>
      <c r="F44" s="80" t="s">
        <v>121</v>
      </c>
      <c r="G44" s="81" t="s">
        <v>211</v>
      </c>
      <c r="H44" s="82" t="s">
        <v>101</v>
      </c>
      <c r="I44" s="81" t="s">
        <v>133</v>
      </c>
      <c r="J44" s="80" t="s">
        <v>62</v>
      </c>
      <c r="K44" s="83"/>
      <c r="L44" s="113" t="s">
        <v>67</v>
      </c>
      <c r="M44" s="105" t="s">
        <v>155</v>
      </c>
      <c r="N44" s="55" t="s">
        <v>97</v>
      </c>
      <c r="O44" s="55" t="s">
        <v>97</v>
      </c>
      <c r="P44" s="56" t="s">
        <v>99</v>
      </c>
      <c r="Q44" s="48" t="s">
        <v>99</v>
      </c>
    </row>
    <row r="45" spans="1:17" ht="18" customHeight="1" thickBot="1">
      <c r="A45" s="260" t="s">
        <v>45</v>
      </c>
      <c r="B45" s="261"/>
      <c r="C45" s="102" t="s">
        <v>185</v>
      </c>
      <c r="D45" s="38" t="s">
        <v>186</v>
      </c>
      <c r="E45" s="39"/>
      <c r="F45" s="40" t="s">
        <v>122</v>
      </c>
      <c r="G45" s="41" t="s">
        <v>132</v>
      </c>
      <c r="H45" s="42" t="s">
        <v>21</v>
      </c>
      <c r="I45" s="41" t="s">
        <v>134</v>
      </c>
      <c r="J45" s="40" t="s">
        <v>64</v>
      </c>
      <c r="K45" s="117"/>
      <c r="L45" s="103" t="s">
        <v>84</v>
      </c>
      <c r="M45" s="70" t="s">
        <v>112</v>
      </c>
      <c r="N45" s="72" t="s">
        <v>112</v>
      </c>
      <c r="O45" s="72" t="s">
        <v>112</v>
      </c>
      <c r="P45" s="74" t="s">
        <v>112</v>
      </c>
      <c r="Q45" s="75" t="s">
        <v>112</v>
      </c>
    </row>
    <row r="46" spans="1:17" ht="18" customHeight="1">
      <c r="A46" s="262"/>
      <c r="B46" s="263"/>
      <c r="C46" s="116" t="s">
        <v>192</v>
      </c>
      <c r="D46" s="50" t="s">
        <v>193</v>
      </c>
      <c r="E46" s="45"/>
      <c r="F46" s="51" t="s">
        <v>118</v>
      </c>
      <c r="G46" s="46" t="s">
        <v>143</v>
      </c>
      <c r="H46" s="52" t="s">
        <v>21</v>
      </c>
      <c r="I46" s="46" t="s">
        <v>154</v>
      </c>
      <c r="J46" s="51" t="s">
        <v>117</v>
      </c>
      <c r="K46" s="118"/>
      <c r="L46" s="103" t="s">
        <v>84</v>
      </c>
      <c r="M46" s="70" t="s">
        <v>112</v>
      </c>
      <c r="N46" s="72" t="s">
        <v>112</v>
      </c>
      <c r="O46" s="72" t="s">
        <v>112</v>
      </c>
      <c r="P46" s="74" t="s">
        <v>112</v>
      </c>
      <c r="Q46" s="75" t="s">
        <v>112</v>
      </c>
    </row>
    <row r="47" spans="1:17" ht="18" customHeight="1">
      <c r="A47" s="262"/>
      <c r="B47" s="263"/>
      <c r="C47" s="304" t="s">
        <v>176</v>
      </c>
      <c r="D47" s="50" t="s">
        <v>90</v>
      </c>
      <c r="E47" s="45"/>
      <c r="F47" s="51" t="s">
        <v>62</v>
      </c>
      <c r="G47" s="46" t="s">
        <v>143</v>
      </c>
      <c r="H47" s="52" t="s">
        <v>21</v>
      </c>
      <c r="I47" s="46" t="s">
        <v>132</v>
      </c>
      <c r="J47" s="51" t="s">
        <v>114</v>
      </c>
      <c r="K47" s="118"/>
      <c r="L47" s="277" t="s">
        <v>87</v>
      </c>
      <c r="M47" s="54" t="s">
        <v>103</v>
      </c>
      <c r="N47" s="55" t="s">
        <v>98</v>
      </c>
      <c r="O47" s="55" t="s">
        <v>98</v>
      </c>
      <c r="P47" s="56" t="s">
        <v>103</v>
      </c>
      <c r="Q47" s="48" t="s">
        <v>106</v>
      </c>
    </row>
    <row r="48" spans="1:17" ht="18" customHeight="1" thickBot="1">
      <c r="A48" s="264"/>
      <c r="B48" s="265"/>
      <c r="C48" s="284"/>
      <c r="D48" s="57" t="s">
        <v>91</v>
      </c>
      <c r="E48" s="58"/>
      <c r="F48" s="59" t="s">
        <v>123</v>
      </c>
      <c r="G48" s="60" t="s">
        <v>189</v>
      </c>
      <c r="H48" s="61" t="s">
        <v>21</v>
      </c>
      <c r="I48" s="60" t="s">
        <v>143</v>
      </c>
      <c r="J48" s="59" t="s">
        <v>66</v>
      </c>
      <c r="K48" s="119"/>
      <c r="L48" s="278"/>
      <c r="M48" s="58" t="s">
        <v>106</v>
      </c>
      <c r="N48" s="60" t="s">
        <v>99</v>
      </c>
      <c r="O48" s="60" t="s">
        <v>99</v>
      </c>
      <c r="P48" s="119" t="s">
        <v>106</v>
      </c>
      <c r="Q48" s="63" t="s">
        <v>106</v>
      </c>
    </row>
    <row r="49" spans="1:17" ht="18" customHeight="1">
      <c r="A49" s="260" t="s">
        <v>46</v>
      </c>
      <c r="B49" s="261"/>
      <c r="C49" s="120" t="s">
        <v>201</v>
      </c>
      <c r="D49" s="69" t="s">
        <v>202</v>
      </c>
      <c r="E49" s="70"/>
      <c r="F49" s="71" t="s">
        <v>66</v>
      </c>
      <c r="G49" s="72" t="s">
        <v>132</v>
      </c>
      <c r="H49" s="73" t="s">
        <v>101</v>
      </c>
      <c r="I49" s="72" t="s">
        <v>203</v>
      </c>
      <c r="J49" s="71" t="s">
        <v>115</v>
      </c>
      <c r="K49" s="74"/>
      <c r="L49" s="111" t="s">
        <v>204</v>
      </c>
      <c r="M49" s="70" t="s">
        <v>112</v>
      </c>
      <c r="N49" s="72" t="s">
        <v>112</v>
      </c>
      <c r="O49" s="72" t="s">
        <v>112</v>
      </c>
      <c r="P49" s="74" t="s">
        <v>112</v>
      </c>
      <c r="Q49" s="75" t="s">
        <v>105</v>
      </c>
    </row>
    <row r="50" spans="1:17" ht="18" customHeight="1">
      <c r="A50" s="262"/>
      <c r="B50" s="263"/>
      <c r="C50" s="67" t="s">
        <v>92</v>
      </c>
      <c r="D50" s="50" t="s">
        <v>164</v>
      </c>
      <c r="E50" s="45"/>
      <c r="F50" s="51" t="s">
        <v>117</v>
      </c>
      <c r="G50" s="46" t="s">
        <v>151</v>
      </c>
      <c r="H50" s="52" t="s">
        <v>101</v>
      </c>
      <c r="I50" s="46" t="s">
        <v>133</v>
      </c>
      <c r="J50" s="51" t="s">
        <v>64</v>
      </c>
      <c r="K50" s="118"/>
      <c r="L50" s="112" t="s">
        <v>84</v>
      </c>
      <c r="M50" s="45" t="s">
        <v>103</v>
      </c>
      <c r="N50" s="46" t="s">
        <v>106</v>
      </c>
      <c r="O50" s="46" t="s">
        <v>106</v>
      </c>
      <c r="P50" s="118" t="s">
        <v>103</v>
      </c>
      <c r="Q50" s="48" t="s">
        <v>197</v>
      </c>
    </row>
    <row r="51" spans="1:17" ht="18" customHeight="1">
      <c r="A51" s="262"/>
      <c r="B51" s="263"/>
      <c r="C51" s="67" t="s">
        <v>92</v>
      </c>
      <c r="D51" s="50" t="s">
        <v>196</v>
      </c>
      <c r="E51" s="45"/>
      <c r="F51" s="51" t="s">
        <v>116</v>
      </c>
      <c r="G51" s="46" t="s">
        <v>143</v>
      </c>
      <c r="H51" s="52" t="s">
        <v>101</v>
      </c>
      <c r="I51" s="46" t="s">
        <v>133</v>
      </c>
      <c r="J51" s="51" t="s">
        <v>62</v>
      </c>
      <c r="K51" s="118"/>
      <c r="L51" s="112" t="s">
        <v>84</v>
      </c>
      <c r="M51" s="105" t="s">
        <v>102</v>
      </c>
      <c r="N51" s="55" t="s">
        <v>100</v>
      </c>
      <c r="O51" s="55" t="s">
        <v>100</v>
      </c>
      <c r="P51" s="56" t="s">
        <v>102</v>
      </c>
      <c r="Q51" s="48" t="s">
        <v>102</v>
      </c>
    </row>
    <row r="52" spans="1:17" ht="18" customHeight="1" thickBot="1">
      <c r="A52" s="264"/>
      <c r="B52" s="265"/>
      <c r="C52" s="77" t="s">
        <v>210</v>
      </c>
      <c r="D52" s="78" t="s">
        <v>70</v>
      </c>
      <c r="E52" s="79"/>
      <c r="F52" s="80" t="s">
        <v>124</v>
      </c>
      <c r="G52" s="81" t="s">
        <v>142</v>
      </c>
      <c r="H52" s="82" t="s">
        <v>101</v>
      </c>
      <c r="I52" s="81" t="s">
        <v>133</v>
      </c>
      <c r="J52" s="80" t="s">
        <v>118</v>
      </c>
      <c r="K52" s="83"/>
      <c r="L52" s="113" t="s">
        <v>67</v>
      </c>
      <c r="M52" s="79" t="s">
        <v>155</v>
      </c>
      <c r="N52" s="81" t="s">
        <v>106</v>
      </c>
      <c r="O52" s="81" t="s">
        <v>106</v>
      </c>
      <c r="P52" s="83" t="s">
        <v>102</v>
      </c>
      <c r="Q52" s="85" t="s">
        <v>99</v>
      </c>
    </row>
    <row r="53" spans="1:17" ht="18" customHeight="1">
      <c r="A53" s="260" t="s">
        <v>47</v>
      </c>
      <c r="B53" s="261"/>
      <c r="C53" s="252" t="s">
        <v>198</v>
      </c>
      <c r="D53" s="38" t="s">
        <v>199</v>
      </c>
      <c r="E53" s="39"/>
      <c r="F53" s="40" t="s">
        <v>117</v>
      </c>
      <c r="G53" s="41" t="s">
        <v>181</v>
      </c>
      <c r="H53" s="42" t="s">
        <v>101</v>
      </c>
      <c r="I53" s="41" t="s">
        <v>132</v>
      </c>
      <c r="J53" s="40" t="s">
        <v>128</v>
      </c>
      <c r="K53" s="117"/>
      <c r="L53" s="256" t="s">
        <v>83</v>
      </c>
      <c r="M53" s="39" t="s">
        <v>100</v>
      </c>
      <c r="N53" s="41" t="s">
        <v>103</v>
      </c>
      <c r="O53" s="41" t="s">
        <v>103</v>
      </c>
      <c r="P53" s="117" t="s">
        <v>100</v>
      </c>
      <c r="Q53" s="66" t="s">
        <v>200</v>
      </c>
    </row>
    <row r="54" spans="1:17" ht="18" customHeight="1" thickBot="1">
      <c r="A54" s="262"/>
      <c r="B54" s="263"/>
      <c r="C54" s="254"/>
      <c r="D54" s="50" t="s">
        <v>70</v>
      </c>
      <c r="E54" s="45"/>
      <c r="F54" s="51" t="s">
        <v>64</v>
      </c>
      <c r="G54" s="46" t="s">
        <v>132</v>
      </c>
      <c r="H54" s="52" t="s">
        <v>101</v>
      </c>
      <c r="I54" s="46" t="s">
        <v>143</v>
      </c>
      <c r="J54" s="51" t="s">
        <v>116</v>
      </c>
      <c r="K54" s="118"/>
      <c r="L54" s="276"/>
      <c r="M54" s="45" t="s">
        <v>105</v>
      </c>
      <c r="N54" s="46" t="s">
        <v>102</v>
      </c>
      <c r="O54" s="46" t="s">
        <v>102</v>
      </c>
      <c r="P54" s="118" t="s">
        <v>105</v>
      </c>
      <c r="Q54" s="48" t="s">
        <v>105</v>
      </c>
    </row>
    <row r="55" spans="1:17" ht="18" customHeight="1">
      <c r="A55" s="262"/>
      <c r="B55" s="263"/>
      <c r="C55" s="252" t="s">
        <v>94</v>
      </c>
      <c r="D55" s="50" t="s">
        <v>70</v>
      </c>
      <c r="E55" s="45"/>
      <c r="F55" s="51" t="s">
        <v>62</v>
      </c>
      <c r="G55" s="46" t="s">
        <v>132</v>
      </c>
      <c r="H55" s="52" t="s">
        <v>21</v>
      </c>
      <c r="I55" s="46" t="s">
        <v>132</v>
      </c>
      <c r="J55" s="51" t="s">
        <v>118</v>
      </c>
      <c r="K55" s="118"/>
      <c r="L55" s="277" t="s">
        <v>168</v>
      </c>
      <c r="M55" s="54" t="s">
        <v>98</v>
      </c>
      <c r="N55" s="55" t="s">
        <v>99</v>
      </c>
      <c r="O55" s="55" t="s">
        <v>99</v>
      </c>
      <c r="P55" s="56" t="s">
        <v>98</v>
      </c>
      <c r="Q55" s="48" t="s">
        <v>98</v>
      </c>
    </row>
    <row r="56" spans="1:17" ht="18" customHeight="1" thickBot="1">
      <c r="A56" s="264"/>
      <c r="B56" s="265"/>
      <c r="C56" s="254"/>
      <c r="D56" s="57" t="s">
        <v>72</v>
      </c>
      <c r="E56" s="58"/>
      <c r="F56" s="59" t="s">
        <v>66</v>
      </c>
      <c r="G56" s="60" t="s">
        <v>181</v>
      </c>
      <c r="H56" s="61" t="s">
        <v>21</v>
      </c>
      <c r="I56" s="60" t="s">
        <v>205</v>
      </c>
      <c r="J56" s="59" t="s">
        <v>114</v>
      </c>
      <c r="K56" s="119"/>
      <c r="L56" s="278"/>
      <c r="M56" s="58" t="s">
        <v>106</v>
      </c>
      <c r="N56" s="60" t="s">
        <v>97</v>
      </c>
      <c r="O56" s="60" t="s">
        <v>97</v>
      </c>
      <c r="P56" s="119" t="s">
        <v>106</v>
      </c>
      <c r="Q56" s="63" t="s">
        <v>98</v>
      </c>
    </row>
    <row r="57" spans="1:17" ht="18" customHeight="1">
      <c r="A57" s="260" t="s">
        <v>48</v>
      </c>
      <c r="B57" s="261"/>
      <c r="C57" s="252" t="s">
        <v>95</v>
      </c>
      <c r="D57" s="38" t="s">
        <v>69</v>
      </c>
      <c r="E57" s="39"/>
      <c r="F57" s="40" t="s">
        <v>115</v>
      </c>
      <c r="G57" s="41" t="s">
        <v>151</v>
      </c>
      <c r="H57" s="42" t="s">
        <v>101</v>
      </c>
      <c r="I57" s="41" t="s">
        <v>133</v>
      </c>
      <c r="J57" s="40" t="s">
        <v>114</v>
      </c>
      <c r="K57" s="106"/>
      <c r="L57" s="256" t="s">
        <v>87</v>
      </c>
      <c r="M57" s="39" t="s">
        <v>103</v>
      </c>
      <c r="N57" s="41" t="s">
        <v>106</v>
      </c>
      <c r="O57" s="41" t="s">
        <v>106</v>
      </c>
      <c r="P57" s="106" t="s">
        <v>103</v>
      </c>
      <c r="Q57" s="66" t="s">
        <v>106</v>
      </c>
    </row>
    <row r="58" spans="1:17" ht="18" customHeight="1">
      <c r="A58" s="262"/>
      <c r="B58" s="263"/>
      <c r="C58" s="253"/>
      <c r="D58" s="50" t="s">
        <v>72</v>
      </c>
      <c r="E58" s="45"/>
      <c r="F58" s="51" t="s">
        <v>64</v>
      </c>
      <c r="G58" s="46" t="s">
        <v>143</v>
      </c>
      <c r="H58" s="52" t="s">
        <v>21</v>
      </c>
      <c r="I58" s="46" t="s">
        <v>143</v>
      </c>
      <c r="J58" s="51" t="s">
        <v>62</v>
      </c>
      <c r="K58" s="107"/>
      <c r="L58" s="257"/>
      <c r="M58" s="45" t="s">
        <v>105</v>
      </c>
      <c r="N58" s="46" t="s">
        <v>97</v>
      </c>
      <c r="O58" s="46" t="s">
        <v>97</v>
      </c>
      <c r="P58" s="107" t="s">
        <v>105</v>
      </c>
      <c r="Q58" s="48" t="s">
        <v>106</v>
      </c>
    </row>
    <row r="59" spans="1:17" ht="18" customHeight="1">
      <c r="A59" s="262"/>
      <c r="B59" s="263"/>
      <c r="C59" s="254" t="s">
        <v>96</v>
      </c>
      <c r="D59" s="50" t="s">
        <v>70</v>
      </c>
      <c r="E59" s="45"/>
      <c r="F59" s="51" t="s">
        <v>116</v>
      </c>
      <c r="G59" s="46" t="s">
        <v>143</v>
      </c>
      <c r="H59" s="52" t="s">
        <v>101</v>
      </c>
      <c r="I59" s="46" t="s">
        <v>134</v>
      </c>
      <c r="J59" s="51" t="s">
        <v>118</v>
      </c>
      <c r="K59" s="107"/>
      <c r="L59" s="258" t="s">
        <v>208</v>
      </c>
      <c r="M59" s="54" t="s">
        <v>98</v>
      </c>
      <c r="N59" s="55" t="s">
        <v>102</v>
      </c>
      <c r="O59" s="55" t="s">
        <v>102</v>
      </c>
      <c r="P59" s="56" t="s">
        <v>98</v>
      </c>
      <c r="Q59" s="48" t="s">
        <v>98</v>
      </c>
    </row>
    <row r="60" spans="1:17" ht="18" customHeight="1" thickBot="1">
      <c r="A60" s="301"/>
      <c r="B60" s="302"/>
      <c r="C60" s="255"/>
      <c r="D60" s="109" t="s">
        <v>72</v>
      </c>
      <c r="E60" s="89"/>
      <c r="F60" s="90" t="s">
        <v>66</v>
      </c>
      <c r="G60" s="91" t="s">
        <v>133</v>
      </c>
      <c r="H60" s="92" t="s">
        <v>21</v>
      </c>
      <c r="I60" s="91" t="s">
        <v>171</v>
      </c>
      <c r="J60" s="90" t="s">
        <v>125</v>
      </c>
      <c r="K60" s="108"/>
      <c r="L60" s="259"/>
      <c r="M60" s="89" t="s">
        <v>103</v>
      </c>
      <c r="N60" s="91" t="s">
        <v>97</v>
      </c>
      <c r="O60" s="91" t="s">
        <v>97</v>
      </c>
      <c r="P60" s="108" t="s">
        <v>103</v>
      </c>
      <c r="Q60" s="110" t="s">
        <v>98</v>
      </c>
    </row>
  </sheetData>
  <sheetProtection/>
  <mergeCells count="58">
    <mergeCell ref="L41:L42"/>
    <mergeCell ref="L47:L48"/>
    <mergeCell ref="L55:L56"/>
    <mergeCell ref="L53:L54"/>
    <mergeCell ref="C47:C48"/>
    <mergeCell ref="C41:C42"/>
    <mergeCell ref="C53:C54"/>
    <mergeCell ref="C55:C56"/>
    <mergeCell ref="A5:B8"/>
    <mergeCell ref="L10:L12"/>
    <mergeCell ref="L7:L8"/>
    <mergeCell ref="L17:L18"/>
    <mergeCell ref="L21:L22"/>
    <mergeCell ref="C37:C40"/>
    <mergeCell ref="L35:L36"/>
    <mergeCell ref="L37:L38"/>
    <mergeCell ref="L39:L40"/>
    <mergeCell ref="C33:C36"/>
    <mergeCell ref="G4:I4"/>
    <mergeCell ref="L2:L4"/>
    <mergeCell ref="A2:B4"/>
    <mergeCell ref="A29:B32"/>
    <mergeCell ref="L33:L34"/>
    <mergeCell ref="C7:C8"/>
    <mergeCell ref="L13:L14"/>
    <mergeCell ref="L15:L16"/>
    <mergeCell ref="C17:C18"/>
    <mergeCell ref="E2:K3"/>
    <mergeCell ref="L26:L28"/>
    <mergeCell ref="A21:B24"/>
    <mergeCell ref="Q2:Q4"/>
    <mergeCell ref="J4:K4"/>
    <mergeCell ref="C13:C16"/>
    <mergeCell ref="C21:C24"/>
    <mergeCell ref="E4:F4"/>
    <mergeCell ref="C2:C4"/>
    <mergeCell ref="D2:D4"/>
    <mergeCell ref="L23:L24"/>
    <mergeCell ref="A37:B40"/>
    <mergeCell ref="A17:B20"/>
    <mergeCell ref="M1:N1"/>
    <mergeCell ref="A33:B36"/>
    <mergeCell ref="A41:B44"/>
    <mergeCell ref="A13:B16"/>
    <mergeCell ref="M2:P2"/>
    <mergeCell ref="M3:M4"/>
    <mergeCell ref="P3:P4"/>
    <mergeCell ref="L29:L30"/>
    <mergeCell ref="C57:C58"/>
    <mergeCell ref="C59:C60"/>
    <mergeCell ref="L57:L58"/>
    <mergeCell ref="L59:L60"/>
    <mergeCell ref="A25:B28"/>
    <mergeCell ref="A9:B12"/>
    <mergeCell ref="A57:B60"/>
    <mergeCell ref="A45:B48"/>
    <mergeCell ref="A49:B52"/>
    <mergeCell ref="A53:B56"/>
  </mergeCells>
  <printOptions/>
  <pageMargins left="0.7" right="0.7" top="0.75" bottom="0.75" header="0.3" footer="0.3"/>
  <pageSetup fitToHeight="0" fitToWidth="0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20.140625" style="0" customWidth="1"/>
  </cols>
  <sheetData>
    <row r="1" spans="1:2" ht="13.5">
      <c r="A1" s="1">
        <v>1</v>
      </c>
      <c r="B1" s="2" t="s">
        <v>49</v>
      </c>
    </row>
    <row r="2" spans="1:2" ht="13.5">
      <c r="A2" s="1">
        <v>2</v>
      </c>
      <c r="B2" s="2" t="s">
        <v>50</v>
      </c>
    </row>
    <row r="3" spans="1:2" ht="13.5">
      <c r="A3" s="1">
        <v>3</v>
      </c>
      <c r="B3" s="2" t="s">
        <v>51</v>
      </c>
    </row>
    <row r="4" spans="1:2" ht="13.5">
      <c r="A4" s="1">
        <v>4</v>
      </c>
      <c r="B4" s="2" t="s">
        <v>52</v>
      </c>
    </row>
    <row r="5" spans="1:2" ht="13.5">
      <c r="A5" s="1">
        <v>5</v>
      </c>
      <c r="B5" s="2" t="s">
        <v>53</v>
      </c>
    </row>
    <row r="6" spans="1:2" ht="13.5">
      <c r="A6" s="1">
        <v>6</v>
      </c>
      <c r="B6" s="2" t="s">
        <v>54</v>
      </c>
    </row>
    <row r="7" spans="1:2" ht="15" customHeight="1">
      <c r="A7" s="1">
        <v>7</v>
      </c>
      <c r="B7" s="1" t="s">
        <v>55</v>
      </c>
    </row>
    <row r="8" spans="1:2" ht="13.5" customHeight="1">
      <c r="A8" s="1">
        <v>8</v>
      </c>
      <c r="B8" s="2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I12" sqref="I12"/>
    </sheetView>
  </sheetViews>
  <sheetFormatPr defaultColWidth="8.8515625" defaultRowHeight="15"/>
  <cols>
    <col min="1" max="1" width="9.57421875" style="15" customWidth="1"/>
    <col min="2" max="2" width="9.421875" style="15" customWidth="1"/>
    <col min="3" max="3" width="16.421875" style="15" customWidth="1"/>
    <col min="4" max="4" width="5.57421875" style="14" customWidth="1"/>
    <col min="5" max="5" width="12.421875" style="14" customWidth="1"/>
    <col min="6" max="6" width="11.57421875" style="14" customWidth="1"/>
    <col min="7" max="7" width="5.140625" style="14" customWidth="1"/>
    <col min="8" max="8" width="9.7109375" style="14" customWidth="1"/>
    <col min="9" max="9" width="9.421875" style="15" customWidth="1"/>
    <col min="10" max="10" width="16.57421875" style="15" customWidth="1"/>
    <col min="11" max="11" width="5.7109375" style="14" customWidth="1"/>
    <col min="12" max="13" width="11.57421875" style="14" customWidth="1"/>
    <col min="14" max="16384" width="8.8515625" style="14" customWidth="1"/>
  </cols>
  <sheetData>
    <row r="1" spans="1:13" ht="24">
      <c r="A1" s="312" t="s">
        <v>59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3" spans="1:13" ht="16.5">
      <c r="A3" s="313" t="str">
        <f>'参加チーム一覧'!B1</f>
        <v>鶴岡第三中学校</v>
      </c>
      <c r="B3" s="313"/>
      <c r="C3" s="313"/>
      <c r="D3" s="313"/>
      <c r="E3" s="313"/>
      <c r="F3" s="313"/>
      <c r="G3" s="16"/>
      <c r="H3" s="313" t="str">
        <f>'参加チーム一覧'!B2</f>
        <v>最上中学校</v>
      </c>
      <c r="I3" s="313"/>
      <c r="J3" s="313"/>
      <c r="K3" s="313"/>
      <c r="L3" s="313"/>
      <c r="M3" s="313"/>
    </row>
    <row r="4" spans="1:13" ht="15.75">
      <c r="A4" s="17" t="s">
        <v>33</v>
      </c>
      <c r="B4" s="17" t="s">
        <v>32</v>
      </c>
      <c r="C4" s="17" t="s">
        <v>31</v>
      </c>
      <c r="D4" s="17" t="s">
        <v>30</v>
      </c>
      <c r="E4" s="314" t="s">
        <v>34</v>
      </c>
      <c r="F4" s="315"/>
      <c r="G4" s="18"/>
      <c r="H4" s="17" t="s">
        <v>33</v>
      </c>
      <c r="I4" s="17" t="s">
        <v>32</v>
      </c>
      <c r="J4" s="17" t="s">
        <v>31</v>
      </c>
      <c r="K4" s="17" t="s">
        <v>30</v>
      </c>
      <c r="L4" s="314" t="s">
        <v>34</v>
      </c>
      <c r="M4" s="315"/>
    </row>
    <row r="5" spans="1:13" ht="15.75">
      <c r="A5" s="22">
        <v>43352</v>
      </c>
      <c r="B5" s="20" t="s">
        <v>177</v>
      </c>
      <c r="C5" s="19" t="s">
        <v>207</v>
      </c>
      <c r="D5" s="19">
        <v>1</v>
      </c>
      <c r="E5" s="316"/>
      <c r="F5" s="317"/>
      <c r="G5" s="21"/>
      <c r="H5" s="22">
        <v>43317</v>
      </c>
      <c r="I5" s="22" t="s">
        <v>139</v>
      </c>
      <c r="J5" s="19" t="s">
        <v>195</v>
      </c>
      <c r="K5" s="19">
        <v>1</v>
      </c>
      <c r="L5" s="316"/>
      <c r="M5" s="317"/>
    </row>
    <row r="6" spans="1:13" ht="15.75">
      <c r="A6" s="19"/>
      <c r="B6" s="22"/>
      <c r="C6" s="19"/>
      <c r="D6" s="23"/>
      <c r="E6" s="316"/>
      <c r="F6" s="317"/>
      <c r="G6" s="21"/>
      <c r="H6" s="22">
        <v>43386</v>
      </c>
      <c r="I6" s="22" t="s">
        <v>212</v>
      </c>
      <c r="J6" s="19" t="s">
        <v>195</v>
      </c>
      <c r="K6" s="19">
        <v>2</v>
      </c>
      <c r="L6" s="316"/>
      <c r="M6" s="317"/>
    </row>
    <row r="7" spans="1:13" ht="15.75">
      <c r="A7" s="19"/>
      <c r="B7" s="22"/>
      <c r="C7" s="19"/>
      <c r="D7" s="23"/>
      <c r="E7" s="316"/>
      <c r="F7" s="317"/>
      <c r="G7" s="21"/>
      <c r="H7" s="19"/>
      <c r="I7" s="22"/>
      <c r="J7" s="19"/>
      <c r="K7" s="23"/>
      <c r="L7" s="316"/>
      <c r="M7" s="317"/>
    </row>
    <row r="8" spans="1:13" ht="15.75">
      <c r="A8" s="24"/>
      <c r="B8" s="24"/>
      <c r="C8" s="24"/>
      <c r="D8" s="25"/>
      <c r="E8" s="318"/>
      <c r="F8" s="319"/>
      <c r="G8" s="21"/>
      <c r="H8" s="19"/>
      <c r="I8" s="22"/>
      <c r="J8" s="19"/>
      <c r="K8" s="23"/>
      <c r="L8" s="316"/>
      <c r="M8" s="317"/>
    </row>
    <row r="9" spans="1:13" ht="15.75">
      <c r="A9" s="24"/>
      <c r="B9" s="24"/>
      <c r="C9" s="24"/>
      <c r="D9" s="25"/>
      <c r="E9" s="318"/>
      <c r="F9" s="319"/>
      <c r="G9" s="21"/>
      <c r="H9" s="19"/>
      <c r="I9" s="22"/>
      <c r="J9" s="19"/>
      <c r="K9" s="23"/>
      <c r="L9" s="316"/>
      <c r="M9" s="317"/>
    </row>
    <row r="10" spans="1:13" ht="15.75">
      <c r="A10" s="24"/>
      <c r="B10" s="24"/>
      <c r="C10" s="24"/>
      <c r="D10" s="25"/>
      <c r="E10" s="318"/>
      <c r="F10" s="319"/>
      <c r="G10" s="21"/>
      <c r="H10" s="19"/>
      <c r="I10" s="22"/>
      <c r="J10" s="19"/>
      <c r="K10" s="23"/>
      <c r="L10" s="316"/>
      <c r="M10" s="317"/>
    </row>
    <row r="11" spans="1:13" ht="15.75">
      <c r="A11" s="24"/>
      <c r="B11" s="24"/>
      <c r="C11" s="24"/>
      <c r="D11" s="25"/>
      <c r="E11" s="318"/>
      <c r="F11" s="319"/>
      <c r="G11" s="21"/>
      <c r="H11" s="19"/>
      <c r="I11" s="22"/>
      <c r="J11" s="19"/>
      <c r="K11" s="23"/>
      <c r="L11" s="316"/>
      <c r="M11" s="317"/>
    </row>
    <row r="12" spans="1:13" ht="15.75">
      <c r="A12" s="24"/>
      <c r="B12" s="24"/>
      <c r="C12" s="24"/>
      <c r="D12" s="25"/>
      <c r="E12" s="318"/>
      <c r="F12" s="319"/>
      <c r="G12" s="21"/>
      <c r="H12" s="19"/>
      <c r="I12" s="22"/>
      <c r="J12" s="19"/>
      <c r="K12" s="23"/>
      <c r="L12" s="316"/>
      <c r="M12" s="317"/>
    </row>
    <row r="13" spans="1:13" ht="15.75">
      <c r="A13" s="24"/>
      <c r="B13" s="24"/>
      <c r="C13" s="24"/>
      <c r="D13" s="25"/>
      <c r="E13" s="318"/>
      <c r="F13" s="319"/>
      <c r="G13" s="21"/>
      <c r="H13" s="19"/>
      <c r="I13" s="22"/>
      <c r="J13" s="19"/>
      <c r="K13" s="23"/>
      <c r="L13" s="316"/>
      <c r="M13" s="317"/>
    </row>
    <row r="14" spans="1:13" ht="15.75">
      <c r="A14" s="24"/>
      <c r="B14" s="24"/>
      <c r="C14" s="24"/>
      <c r="D14" s="25"/>
      <c r="E14" s="318"/>
      <c r="F14" s="319"/>
      <c r="G14" s="21"/>
      <c r="H14" s="24"/>
      <c r="I14" s="24"/>
      <c r="J14" s="24"/>
      <c r="K14" s="25"/>
      <c r="L14" s="318"/>
      <c r="M14" s="319"/>
    </row>
    <row r="15" spans="1:13" ht="15.75">
      <c r="A15" s="24"/>
      <c r="B15" s="24"/>
      <c r="C15" s="24"/>
      <c r="D15" s="25"/>
      <c r="E15" s="318"/>
      <c r="F15" s="319"/>
      <c r="G15" s="21"/>
      <c r="H15" s="24"/>
      <c r="I15" s="24"/>
      <c r="J15" s="24"/>
      <c r="K15" s="25"/>
      <c r="L15" s="318"/>
      <c r="M15" s="319"/>
    </row>
    <row r="16" spans="1:13" ht="15.75">
      <c r="A16" s="24"/>
      <c r="B16" s="24"/>
      <c r="C16" s="24"/>
      <c r="D16" s="25"/>
      <c r="E16" s="318"/>
      <c r="F16" s="319"/>
      <c r="G16" s="21"/>
      <c r="H16" s="24"/>
      <c r="I16" s="24"/>
      <c r="J16" s="24"/>
      <c r="K16" s="25"/>
      <c r="L16" s="318"/>
      <c r="M16" s="319"/>
    </row>
    <row r="17" spans="1:13" ht="15.75">
      <c r="A17" s="24"/>
      <c r="B17" s="24"/>
      <c r="C17" s="24"/>
      <c r="D17" s="25"/>
      <c r="E17" s="318"/>
      <c r="F17" s="319"/>
      <c r="G17" s="21"/>
      <c r="H17" s="24"/>
      <c r="I17" s="24"/>
      <c r="J17" s="24"/>
      <c r="K17" s="25"/>
      <c r="L17" s="318"/>
      <c r="M17" s="319"/>
    </row>
    <row r="18" spans="1:13" ht="15.75">
      <c r="A18" s="24"/>
      <c r="B18" s="24"/>
      <c r="C18" s="24"/>
      <c r="D18" s="25"/>
      <c r="E18" s="318"/>
      <c r="F18" s="319"/>
      <c r="G18" s="21"/>
      <c r="H18" s="24"/>
      <c r="I18" s="24"/>
      <c r="J18" s="24"/>
      <c r="K18" s="25"/>
      <c r="L18" s="318"/>
      <c r="M18" s="319"/>
    </row>
    <row r="19" spans="1:13" ht="15.75">
      <c r="A19" s="24"/>
      <c r="B19" s="24"/>
      <c r="C19" s="24"/>
      <c r="D19" s="25"/>
      <c r="E19" s="318"/>
      <c r="F19" s="319"/>
      <c r="G19" s="21"/>
      <c r="H19" s="24"/>
      <c r="I19" s="24"/>
      <c r="J19" s="24"/>
      <c r="K19" s="25"/>
      <c r="L19" s="318"/>
      <c r="M19" s="319"/>
    </row>
    <row r="20" spans="1:13" ht="16.5">
      <c r="A20" s="313" t="str">
        <f>'参加チーム一覧'!B3</f>
        <v>三川中学校</v>
      </c>
      <c r="B20" s="313"/>
      <c r="C20" s="313"/>
      <c r="D20" s="313"/>
      <c r="E20" s="313"/>
      <c r="F20" s="313"/>
      <c r="G20" s="26"/>
      <c r="H20" s="313" t="str">
        <f>'参加チーム一覧'!B4</f>
        <v>鶴岡第一中学校</v>
      </c>
      <c r="I20" s="313"/>
      <c r="J20" s="313"/>
      <c r="K20" s="313"/>
      <c r="L20" s="313"/>
      <c r="M20" s="313"/>
    </row>
    <row r="21" spans="1:13" ht="15.75">
      <c r="A21" s="17" t="s">
        <v>33</v>
      </c>
      <c r="B21" s="17" t="s">
        <v>32</v>
      </c>
      <c r="C21" s="17" t="s">
        <v>31</v>
      </c>
      <c r="D21" s="17" t="s">
        <v>30</v>
      </c>
      <c r="E21" s="314" t="s">
        <v>34</v>
      </c>
      <c r="F21" s="315"/>
      <c r="G21" s="18"/>
      <c r="H21" s="17" t="s">
        <v>33</v>
      </c>
      <c r="I21" s="17" t="s">
        <v>32</v>
      </c>
      <c r="J21" s="17" t="s">
        <v>31</v>
      </c>
      <c r="K21" s="17" t="s">
        <v>30</v>
      </c>
      <c r="L21" s="314" t="s">
        <v>34</v>
      </c>
      <c r="M21" s="315"/>
    </row>
    <row r="22" spans="1:13" ht="15.75">
      <c r="A22" s="22">
        <v>43205</v>
      </c>
      <c r="B22" s="20" t="s">
        <v>139</v>
      </c>
      <c r="C22" s="19" t="s">
        <v>140</v>
      </c>
      <c r="D22" s="19">
        <v>1</v>
      </c>
      <c r="E22" s="316"/>
      <c r="F22" s="317"/>
      <c r="G22" s="21"/>
      <c r="H22" s="22">
        <v>43288</v>
      </c>
      <c r="I22" s="22" t="s">
        <v>177</v>
      </c>
      <c r="J22" s="19" t="s">
        <v>178</v>
      </c>
      <c r="K22" s="19">
        <v>1</v>
      </c>
      <c r="L22" s="316"/>
      <c r="M22" s="317"/>
    </row>
    <row r="23" spans="1:13" ht="15.75">
      <c r="A23" s="22">
        <v>43205</v>
      </c>
      <c r="B23" s="22" t="s">
        <v>137</v>
      </c>
      <c r="C23" s="19" t="s">
        <v>141</v>
      </c>
      <c r="D23" s="19">
        <v>1</v>
      </c>
      <c r="E23" s="316"/>
      <c r="F23" s="317"/>
      <c r="G23" s="21"/>
      <c r="H23" s="22">
        <v>43295</v>
      </c>
      <c r="I23" s="22" t="s">
        <v>177</v>
      </c>
      <c r="J23" s="19" t="s">
        <v>187</v>
      </c>
      <c r="K23" s="19">
        <v>1</v>
      </c>
      <c r="L23" s="316"/>
      <c r="M23" s="317"/>
    </row>
    <row r="24" spans="1:13" ht="15.75">
      <c r="A24" s="22">
        <v>43260</v>
      </c>
      <c r="B24" s="22" t="s">
        <v>137</v>
      </c>
      <c r="C24" s="19" t="s">
        <v>161</v>
      </c>
      <c r="D24" s="19">
        <v>1</v>
      </c>
      <c r="E24" s="316"/>
      <c r="F24" s="317"/>
      <c r="G24" s="21"/>
      <c r="H24" s="22"/>
      <c r="I24" s="22"/>
      <c r="J24" s="19"/>
      <c r="K24" s="23"/>
      <c r="L24" s="316"/>
      <c r="M24" s="317"/>
    </row>
    <row r="25" spans="1:13" ht="15.75">
      <c r="A25" s="22">
        <v>43367</v>
      </c>
      <c r="B25" s="22" t="s">
        <v>139</v>
      </c>
      <c r="C25" s="19" t="s">
        <v>209</v>
      </c>
      <c r="D25" s="19">
        <v>1</v>
      </c>
      <c r="E25" s="316"/>
      <c r="F25" s="317"/>
      <c r="G25" s="21"/>
      <c r="H25" s="19"/>
      <c r="I25" s="22"/>
      <c r="J25" s="19"/>
      <c r="K25" s="23"/>
      <c r="L25" s="316"/>
      <c r="M25" s="317"/>
    </row>
    <row r="26" spans="1:13" ht="15.75">
      <c r="A26" s="19"/>
      <c r="B26" s="22"/>
      <c r="C26" s="19"/>
      <c r="D26" s="23"/>
      <c r="E26" s="316"/>
      <c r="F26" s="317"/>
      <c r="G26" s="21"/>
      <c r="H26" s="19"/>
      <c r="I26" s="22"/>
      <c r="J26" s="19"/>
      <c r="K26" s="23"/>
      <c r="L26" s="316"/>
      <c r="M26" s="317"/>
    </row>
    <row r="27" spans="1:13" ht="15.75">
      <c r="A27" s="19"/>
      <c r="B27" s="22"/>
      <c r="C27" s="19"/>
      <c r="D27" s="23"/>
      <c r="E27" s="316"/>
      <c r="F27" s="317"/>
      <c r="G27" s="21"/>
      <c r="H27" s="19"/>
      <c r="I27" s="22"/>
      <c r="J27" s="19"/>
      <c r="K27" s="23"/>
      <c r="L27" s="316"/>
      <c r="M27" s="317"/>
    </row>
    <row r="28" spans="1:13" ht="15.75">
      <c r="A28" s="19"/>
      <c r="B28" s="22"/>
      <c r="C28" s="19"/>
      <c r="D28" s="23"/>
      <c r="E28" s="316"/>
      <c r="F28" s="317"/>
      <c r="G28" s="21"/>
      <c r="H28" s="19"/>
      <c r="I28" s="22"/>
      <c r="J28" s="19"/>
      <c r="K28" s="23"/>
      <c r="L28" s="316"/>
      <c r="M28" s="317"/>
    </row>
    <row r="29" spans="1:13" ht="15.75">
      <c r="A29" s="19"/>
      <c r="B29" s="22"/>
      <c r="C29" s="19"/>
      <c r="D29" s="23"/>
      <c r="E29" s="316"/>
      <c r="F29" s="317"/>
      <c r="G29" s="21"/>
      <c r="H29" s="19"/>
      <c r="I29" s="22"/>
      <c r="J29" s="19"/>
      <c r="K29" s="23"/>
      <c r="L29" s="316"/>
      <c r="M29" s="317"/>
    </row>
    <row r="30" spans="1:13" ht="15.75">
      <c r="A30" s="19"/>
      <c r="B30" s="22"/>
      <c r="C30" s="19"/>
      <c r="D30" s="23"/>
      <c r="E30" s="316"/>
      <c r="F30" s="317"/>
      <c r="G30" s="21"/>
      <c r="H30" s="19"/>
      <c r="I30" s="22"/>
      <c r="J30" s="19"/>
      <c r="K30" s="23"/>
      <c r="L30" s="316"/>
      <c r="M30" s="317"/>
    </row>
    <row r="31" spans="1:13" ht="15.75">
      <c r="A31" s="24"/>
      <c r="B31" s="24"/>
      <c r="C31" s="24"/>
      <c r="D31" s="25"/>
      <c r="E31" s="318"/>
      <c r="F31" s="319"/>
      <c r="G31" s="21"/>
      <c r="H31" s="24"/>
      <c r="I31" s="24"/>
      <c r="J31" s="24"/>
      <c r="K31" s="25"/>
      <c r="L31" s="318"/>
      <c r="M31" s="319"/>
    </row>
    <row r="32" spans="1:13" ht="15.75">
      <c r="A32" s="24"/>
      <c r="B32" s="24"/>
      <c r="C32" s="24"/>
      <c r="D32" s="25"/>
      <c r="E32" s="318"/>
      <c r="F32" s="319"/>
      <c r="G32" s="21"/>
      <c r="H32" s="24"/>
      <c r="I32" s="24"/>
      <c r="J32" s="24"/>
      <c r="K32" s="25"/>
      <c r="L32" s="318"/>
      <c r="M32" s="319"/>
    </row>
    <row r="33" spans="1:13" ht="15.75">
      <c r="A33" s="24"/>
      <c r="B33" s="24"/>
      <c r="C33" s="24"/>
      <c r="D33" s="25"/>
      <c r="E33" s="318"/>
      <c r="F33" s="319"/>
      <c r="G33" s="21"/>
      <c r="H33" s="24"/>
      <c r="I33" s="24"/>
      <c r="J33" s="24"/>
      <c r="K33" s="25"/>
      <c r="L33" s="318"/>
      <c r="M33" s="319"/>
    </row>
    <row r="34" spans="1:13" ht="15.75">
      <c r="A34" s="24"/>
      <c r="B34" s="24"/>
      <c r="C34" s="24"/>
      <c r="D34" s="25"/>
      <c r="E34" s="318"/>
      <c r="F34" s="319"/>
      <c r="G34" s="21"/>
      <c r="H34" s="24"/>
      <c r="I34" s="24"/>
      <c r="J34" s="24"/>
      <c r="K34" s="25"/>
      <c r="L34" s="318"/>
      <c r="M34" s="319"/>
    </row>
    <row r="35" spans="1:13" ht="15.75">
      <c r="A35" s="24"/>
      <c r="B35" s="24"/>
      <c r="C35" s="24"/>
      <c r="D35" s="25"/>
      <c r="E35" s="318"/>
      <c r="F35" s="319"/>
      <c r="G35" s="21"/>
      <c r="H35" s="24"/>
      <c r="I35" s="24"/>
      <c r="J35" s="24"/>
      <c r="K35" s="25"/>
      <c r="L35" s="318"/>
      <c r="M35" s="319"/>
    </row>
    <row r="36" spans="1:13" ht="15.75">
      <c r="A36" s="24"/>
      <c r="B36" s="24"/>
      <c r="C36" s="24"/>
      <c r="D36" s="25"/>
      <c r="E36" s="318"/>
      <c r="F36" s="319"/>
      <c r="G36" s="21"/>
      <c r="H36" s="24"/>
      <c r="I36" s="24"/>
      <c r="J36" s="24"/>
      <c r="K36" s="25"/>
      <c r="L36" s="318"/>
      <c r="M36" s="319"/>
    </row>
    <row r="37" spans="1:13" ht="16.5">
      <c r="A37" s="313" t="str">
        <f>'参加チーム一覧'!B5</f>
        <v>鶴岡第五中学校</v>
      </c>
      <c r="B37" s="313"/>
      <c r="C37" s="313"/>
      <c r="D37" s="313"/>
      <c r="E37" s="313"/>
      <c r="F37" s="313"/>
      <c r="G37" s="26"/>
      <c r="H37" s="313" t="str">
        <f>'参加チーム一覧'!B6</f>
        <v>庄内FCアカデミー</v>
      </c>
      <c r="I37" s="313"/>
      <c r="J37" s="313"/>
      <c r="K37" s="313"/>
      <c r="L37" s="313"/>
      <c r="M37" s="313"/>
    </row>
    <row r="38" spans="1:13" ht="15.75">
      <c r="A38" s="17" t="s">
        <v>33</v>
      </c>
      <c r="B38" s="17" t="s">
        <v>32</v>
      </c>
      <c r="C38" s="17" t="s">
        <v>31</v>
      </c>
      <c r="D38" s="17" t="s">
        <v>30</v>
      </c>
      <c r="E38" s="314" t="s">
        <v>34</v>
      </c>
      <c r="F38" s="315"/>
      <c r="G38" s="18"/>
      <c r="H38" s="17" t="s">
        <v>33</v>
      </c>
      <c r="I38" s="17" t="s">
        <v>32</v>
      </c>
      <c r="J38" s="17" t="s">
        <v>31</v>
      </c>
      <c r="K38" s="17" t="s">
        <v>30</v>
      </c>
      <c r="L38" s="314" t="s">
        <v>34</v>
      </c>
      <c r="M38" s="315"/>
    </row>
    <row r="39" spans="1:13" ht="15.75">
      <c r="A39" s="22">
        <v>43316</v>
      </c>
      <c r="B39" s="22" t="s">
        <v>139</v>
      </c>
      <c r="C39" s="19" t="s">
        <v>194</v>
      </c>
      <c r="D39" s="19">
        <v>1</v>
      </c>
      <c r="E39" s="316"/>
      <c r="F39" s="317"/>
      <c r="G39" s="21"/>
      <c r="H39" s="28">
        <v>43205</v>
      </c>
      <c r="I39" s="28" t="s">
        <v>137</v>
      </c>
      <c r="J39" s="27" t="s">
        <v>138</v>
      </c>
      <c r="K39" s="27">
        <v>1</v>
      </c>
      <c r="L39" s="320"/>
      <c r="M39" s="321"/>
    </row>
    <row r="40" spans="1:13" ht="15.75">
      <c r="A40" s="19"/>
      <c r="B40" s="22"/>
      <c r="C40" s="19"/>
      <c r="D40" s="23"/>
      <c r="E40" s="316"/>
      <c r="F40" s="317"/>
      <c r="G40" s="21"/>
      <c r="H40" s="28"/>
      <c r="I40" s="28"/>
      <c r="J40" s="27"/>
      <c r="K40" s="27"/>
      <c r="L40" s="320"/>
      <c r="M40" s="321"/>
    </row>
    <row r="41" spans="1:13" ht="15.75">
      <c r="A41" s="19"/>
      <c r="B41" s="22"/>
      <c r="C41" s="19"/>
      <c r="D41" s="23"/>
      <c r="E41" s="316"/>
      <c r="F41" s="317"/>
      <c r="G41" s="21"/>
      <c r="H41" s="28"/>
      <c r="I41" s="28"/>
      <c r="J41" s="27"/>
      <c r="K41" s="27"/>
      <c r="L41" s="320"/>
      <c r="M41" s="321"/>
    </row>
    <row r="42" spans="1:13" ht="15.75">
      <c r="A42" s="19"/>
      <c r="B42" s="22"/>
      <c r="C42" s="19"/>
      <c r="D42" s="23"/>
      <c r="E42" s="316"/>
      <c r="F42" s="317"/>
      <c r="G42" s="21"/>
      <c r="H42" s="27"/>
      <c r="I42" s="28"/>
      <c r="J42" s="27"/>
      <c r="K42" s="29"/>
      <c r="L42" s="320"/>
      <c r="M42" s="321"/>
    </row>
    <row r="43" spans="1:13" ht="15.75">
      <c r="A43" s="19"/>
      <c r="B43" s="22"/>
      <c r="C43" s="19"/>
      <c r="D43" s="23"/>
      <c r="E43" s="316"/>
      <c r="F43" s="317"/>
      <c r="G43" s="21"/>
      <c r="H43" s="27"/>
      <c r="I43" s="28"/>
      <c r="J43" s="27"/>
      <c r="K43" s="29"/>
      <c r="L43" s="320"/>
      <c r="M43" s="321"/>
    </row>
    <row r="44" spans="1:13" ht="15.75">
      <c r="A44" s="19"/>
      <c r="B44" s="22"/>
      <c r="C44" s="19"/>
      <c r="D44" s="23"/>
      <c r="E44" s="316"/>
      <c r="F44" s="317"/>
      <c r="G44" s="21"/>
      <c r="H44" s="27"/>
      <c r="I44" s="28"/>
      <c r="J44" s="27"/>
      <c r="K44" s="29"/>
      <c r="L44" s="320"/>
      <c r="M44" s="321"/>
    </row>
    <row r="45" spans="1:13" ht="15.75">
      <c r="A45" s="19"/>
      <c r="B45" s="22"/>
      <c r="C45" s="19"/>
      <c r="D45" s="23"/>
      <c r="E45" s="316"/>
      <c r="F45" s="317"/>
      <c r="G45" s="21"/>
      <c r="H45" s="27"/>
      <c r="I45" s="28"/>
      <c r="J45" s="27"/>
      <c r="K45" s="29"/>
      <c r="L45" s="320"/>
      <c r="M45" s="321"/>
    </row>
    <row r="46" spans="1:13" ht="15.75">
      <c r="A46" s="19"/>
      <c r="B46" s="22"/>
      <c r="C46" s="19"/>
      <c r="D46" s="23"/>
      <c r="E46" s="316"/>
      <c r="F46" s="317"/>
      <c r="G46" s="21"/>
      <c r="H46" s="27"/>
      <c r="I46" s="28"/>
      <c r="J46" s="27"/>
      <c r="K46" s="29"/>
      <c r="L46" s="320"/>
      <c r="M46" s="321"/>
    </row>
    <row r="47" spans="1:13" ht="15.75">
      <c r="A47" s="19"/>
      <c r="B47" s="22"/>
      <c r="C47" s="19"/>
      <c r="D47" s="23"/>
      <c r="E47" s="316"/>
      <c r="F47" s="317"/>
      <c r="G47" s="21"/>
      <c r="H47" s="27"/>
      <c r="I47" s="28"/>
      <c r="J47" s="27"/>
      <c r="K47" s="29"/>
      <c r="L47" s="320"/>
      <c r="M47" s="321"/>
    </row>
    <row r="48" spans="1:13" ht="15.75">
      <c r="A48" s="24"/>
      <c r="B48" s="24"/>
      <c r="C48" s="24"/>
      <c r="D48" s="25"/>
      <c r="E48" s="318"/>
      <c r="F48" s="319"/>
      <c r="G48" s="21"/>
      <c r="H48" s="27"/>
      <c r="I48" s="27"/>
      <c r="J48" s="27"/>
      <c r="K48" s="29"/>
      <c r="L48" s="320"/>
      <c r="M48" s="321"/>
    </row>
    <row r="49" spans="1:13" ht="15.75">
      <c r="A49" s="24"/>
      <c r="B49" s="24"/>
      <c r="C49" s="24"/>
      <c r="D49" s="25"/>
      <c r="E49" s="318"/>
      <c r="F49" s="319"/>
      <c r="G49" s="21"/>
      <c r="H49" s="27"/>
      <c r="I49" s="27"/>
      <c r="J49" s="27"/>
      <c r="K49" s="29"/>
      <c r="L49" s="320"/>
      <c r="M49" s="321"/>
    </row>
    <row r="50" spans="1:13" ht="15.75">
      <c r="A50" s="24"/>
      <c r="B50" s="24"/>
      <c r="C50" s="24"/>
      <c r="D50" s="25"/>
      <c r="E50" s="318"/>
      <c r="F50" s="319"/>
      <c r="G50" s="21"/>
      <c r="H50" s="27"/>
      <c r="I50" s="27"/>
      <c r="J50" s="27"/>
      <c r="K50" s="29"/>
      <c r="L50" s="320"/>
      <c r="M50" s="321"/>
    </row>
    <row r="51" spans="1:13" ht="15.75">
      <c r="A51" s="24"/>
      <c r="B51" s="24"/>
      <c r="C51" s="24"/>
      <c r="D51" s="25"/>
      <c r="E51" s="318"/>
      <c r="F51" s="319"/>
      <c r="G51" s="21"/>
      <c r="H51" s="27"/>
      <c r="I51" s="27"/>
      <c r="J51" s="27"/>
      <c r="K51" s="29"/>
      <c r="L51" s="320"/>
      <c r="M51" s="321"/>
    </row>
    <row r="52" spans="1:13" ht="15.75">
      <c r="A52" s="24"/>
      <c r="B52" s="24"/>
      <c r="C52" s="24"/>
      <c r="D52" s="25"/>
      <c r="E52" s="318"/>
      <c r="F52" s="319"/>
      <c r="G52" s="21"/>
      <c r="H52" s="27"/>
      <c r="I52" s="27"/>
      <c r="J52" s="27"/>
      <c r="K52" s="29"/>
      <c r="L52" s="320"/>
      <c r="M52" s="321"/>
    </row>
    <row r="53" spans="1:13" ht="15.75">
      <c r="A53" s="24"/>
      <c r="B53" s="24"/>
      <c r="C53" s="24"/>
      <c r="D53" s="25"/>
      <c r="E53" s="318"/>
      <c r="F53" s="319"/>
      <c r="G53" s="21"/>
      <c r="H53" s="27"/>
      <c r="I53" s="27"/>
      <c r="J53" s="27"/>
      <c r="K53" s="29"/>
      <c r="L53" s="320"/>
      <c r="M53" s="321"/>
    </row>
    <row r="54" spans="1:13" ht="16.5">
      <c r="A54" s="313" t="str">
        <f>'参加チーム一覧'!B7</f>
        <v>リオーネ酒田</v>
      </c>
      <c r="B54" s="313"/>
      <c r="C54" s="313"/>
      <c r="D54" s="313"/>
      <c r="E54" s="313"/>
      <c r="F54" s="313"/>
      <c r="G54" s="26"/>
      <c r="H54" s="313" t="str">
        <f>'参加チーム一覧'!B8</f>
        <v>日新中学校</v>
      </c>
      <c r="I54" s="313"/>
      <c r="J54" s="313"/>
      <c r="K54" s="313"/>
      <c r="L54" s="313"/>
      <c r="M54" s="313"/>
    </row>
    <row r="55" spans="1:13" ht="15.75">
      <c r="A55" s="17" t="s">
        <v>33</v>
      </c>
      <c r="B55" s="17" t="s">
        <v>32</v>
      </c>
      <c r="C55" s="17" t="s">
        <v>31</v>
      </c>
      <c r="D55" s="17" t="s">
        <v>30</v>
      </c>
      <c r="E55" s="314" t="s">
        <v>34</v>
      </c>
      <c r="F55" s="315"/>
      <c r="G55" s="18"/>
      <c r="H55" s="17" t="s">
        <v>33</v>
      </c>
      <c r="I55" s="17" t="s">
        <v>32</v>
      </c>
      <c r="J55" s="17" t="s">
        <v>31</v>
      </c>
      <c r="K55" s="17" t="s">
        <v>30</v>
      </c>
      <c r="L55" s="314" t="s">
        <v>34</v>
      </c>
      <c r="M55" s="315"/>
    </row>
    <row r="56" spans="1:13" ht="15.75">
      <c r="A56" s="22">
        <v>43220</v>
      </c>
      <c r="B56" s="22" t="s">
        <v>156</v>
      </c>
      <c r="C56" s="19" t="s">
        <v>148</v>
      </c>
      <c r="D56" s="19">
        <v>1</v>
      </c>
      <c r="E56" s="316"/>
      <c r="F56" s="317"/>
      <c r="G56" s="21"/>
      <c r="H56" s="19"/>
      <c r="I56" s="22"/>
      <c r="J56" s="19"/>
      <c r="K56" s="23"/>
      <c r="L56" s="316"/>
      <c r="M56" s="317"/>
    </row>
    <row r="57" spans="1:13" ht="15.75">
      <c r="A57" s="22">
        <v>43226</v>
      </c>
      <c r="B57" s="22" t="s">
        <v>156</v>
      </c>
      <c r="C57" s="19" t="s">
        <v>148</v>
      </c>
      <c r="D57" s="19">
        <v>2</v>
      </c>
      <c r="E57" s="316"/>
      <c r="F57" s="317"/>
      <c r="G57" s="21"/>
      <c r="H57" s="19"/>
      <c r="I57" s="22"/>
      <c r="J57" s="19"/>
      <c r="K57" s="23"/>
      <c r="L57" s="316"/>
      <c r="M57" s="317"/>
    </row>
    <row r="58" spans="1:13" ht="15.75">
      <c r="A58" s="19"/>
      <c r="B58" s="22"/>
      <c r="C58" s="19"/>
      <c r="D58" s="23"/>
      <c r="E58" s="316"/>
      <c r="F58" s="317"/>
      <c r="G58" s="21"/>
      <c r="H58" s="19"/>
      <c r="I58" s="22"/>
      <c r="J58" s="19"/>
      <c r="K58" s="23"/>
      <c r="L58" s="316"/>
      <c r="M58" s="317"/>
    </row>
    <row r="59" spans="1:13" ht="15.75">
      <c r="A59" s="19"/>
      <c r="B59" s="22"/>
      <c r="C59" s="19"/>
      <c r="D59" s="23"/>
      <c r="E59" s="316"/>
      <c r="F59" s="317"/>
      <c r="G59" s="30"/>
      <c r="H59" s="19"/>
      <c r="I59" s="22"/>
      <c r="J59" s="19"/>
      <c r="K59" s="23"/>
      <c r="L59" s="316"/>
      <c r="M59" s="317"/>
    </row>
    <row r="60" spans="1:13" ht="15.75">
      <c r="A60" s="19"/>
      <c r="B60" s="22"/>
      <c r="C60" s="19"/>
      <c r="D60" s="23"/>
      <c r="E60" s="316"/>
      <c r="F60" s="317"/>
      <c r="G60" s="21"/>
      <c r="H60" s="27"/>
      <c r="I60" s="28"/>
      <c r="J60" s="27"/>
      <c r="K60" s="29"/>
      <c r="L60" s="320"/>
      <c r="M60" s="321"/>
    </row>
    <row r="61" spans="1:13" ht="15.75">
      <c r="A61" s="19"/>
      <c r="B61" s="22"/>
      <c r="C61" s="19"/>
      <c r="D61" s="23"/>
      <c r="E61" s="316"/>
      <c r="F61" s="317"/>
      <c r="G61" s="21"/>
      <c r="H61" s="27"/>
      <c r="I61" s="28"/>
      <c r="J61" s="27"/>
      <c r="K61" s="29"/>
      <c r="L61" s="320"/>
      <c r="M61" s="321"/>
    </row>
    <row r="62" spans="1:13" ht="15.75">
      <c r="A62" s="19"/>
      <c r="B62" s="22"/>
      <c r="C62" s="19"/>
      <c r="D62" s="23"/>
      <c r="E62" s="316"/>
      <c r="F62" s="317"/>
      <c r="G62" s="21"/>
      <c r="H62" s="31"/>
      <c r="I62" s="32"/>
      <c r="J62" s="31"/>
      <c r="K62" s="33"/>
      <c r="L62" s="322"/>
      <c r="M62" s="323"/>
    </row>
    <row r="63" spans="1:13" ht="15.75">
      <c r="A63" s="19"/>
      <c r="B63" s="22"/>
      <c r="C63" s="19"/>
      <c r="D63" s="23"/>
      <c r="E63" s="316"/>
      <c r="F63" s="317"/>
      <c r="G63" s="21"/>
      <c r="H63" s="27"/>
      <c r="I63" s="28"/>
      <c r="J63" s="27"/>
      <c r="K63" s="29"/>
      <c r="L63" s="320"/>
      <c r="M63" s="321"/>
    </row>
    <row r="64" spans="1:13" ht="15.75">
      <c r="A64" s="19"/>
      <c r="B64" s="22"/>
      <c r="C64" s="19"/>
      <c r="D64" s="23"/>
      <c r="E64" s="316"/>
      <c r="F64" s="317"/>
      <c r="G64" s="21"/>
      <c r="H64" s="19"/>
      <c r="I64" s="22"/>
      <c r="J64" s="19"/>
      <c r="K64" s="23"/>
      <c r="L64" s="316"/>
      <c r="M64" s="317"/>
    </row>
    <row r="65" spans="1:13" ht="15.75">
      <c r="A65" s="24"/>
      <c r="B65" s="24"/>
      <c r="C65" s="24"/>
      <c r="D65" s="25"/>
      <c r="E65" s="318"/>
      <c r="F65" s="319"/>
      <c r="G65" s="21"/>
      <c r="H65" s="24"/>
      <c r="I65" s="24"/>
      <c r="J65" s="24"/>
      <c r="K65" s="25"/>
      <c r="L65" s="318"/>
      <c r="M65" s="319"/>
    </row>
    <row r="66" spans="1:13" ht="15.75">
      <c r="A66" s="24"/>
      <c r="B66" s="24"/>
      <c r="C66" s="24"/>
      <c r="D66" s="25"/>
      <c r="E66" s="318"/>
      <c r="F66" s="319"/>
      <c r="G66" s="21"/>
      <c r="H66" s="24"/>
      <c r="I66" s="24"/>
      <c r="J66" s="24"/>
      <c r="K66" s="25"/>
      <c r="L66" s="318"/>
      <c r="M66" s="319"/>
    </row>
    <row r="67" spans="1:13" ht="15.75">
      <c r="A67" s="24"/>
      <c r="B67" s="24"/>
      <c r="C67" s="24"/>
      <c r="D67" s="25"/>
      <c r="E67" s="318"/>
      <c r="F67" s="319"/>
      <c r="G67" s="21"/>
      <c r="H67" s="24"/>
      <c r="I67" s="24"/>
      <c r="J67" s="24"/>
      <c r="K67" s="25"/>
      <c r="L67" s="318"/>
      <c r="M67" s="319"/>
    </row>
    <row r="68" spans="1:13" ht="15.75">
      <c r="A68" s="24"/>
      <c r="B68" s="24"/>
      <c r="C68" s="24"/>
      <c r="D68" s="25"/>
      <c r="E68" s="318"/>
      <c r="F68" s="319"/>
      <c r="G68" s="21"/>
      <c r="H68" s="24"/>
      <c r="I68" s="24"/>
      <c r="J68" s="24"/>
      <c r="K68" s="25"/>
      <c r="L68" s="318"/>
      <c r="M68" s="319"/>
    </row>
    <row r="69" spans="1:13" ht="15.75">
      <c r="A69" s="24"/>
      <c r="B69" s="24"/>
      <c r="C69" s="24"/>
      <c r="D69" s="25"/>
      <c r="E69" s="318"/>
      <c r="F69" s="319"/>
      <c r="G69" s="21"/>
      <c r="H69" s="24"/>
      <c r="I69" s="24"/>
      <c r="J69" s="24"/>
      <c r="K69" s="25"/>
      <c r="L69" s="318"/>
      <c r="M69" s="319"/>
    </row>
    <row r="70" spans="1:13" ht="15.75">
      <c r="A70" s="24"/>
      <c r="B70" s="24"/>
      <c r="C70" s="24"/>
      <c r="D70" s="25"/>
      <c r="E70" s="318"/>
      <c r="F70" s="319"/>
      <c r="G70" s="21"/>
      <c r="H70" s="24"/>
      <c r="I70" s="24"/>
      <c r="J70" s="24"/>
      <c r="K70" s="25"/>
      <c r="L70" s="318"/>
      <c r="M70" s="319"/>
    </row>
    <row r="71" spans="1:13" ht="16.5">
      <c r="A71" s="16"/>
      <c r="B71" s="16"/>
      <c r="C71" s="16"/>
      <c r="D71" s="16"/>
      <c r="E71" s="16"/>
      <c r="F71" s="16"/>
      <c r="G71" s="26"/>
      <c r="H71" s="16"/>
      <c r="I71" s="16"/>
      <c r="J71" s="16"/>
      <c r="K71" s="16"/>
      <c r="L71" s="16"/>
      <c r="M71" s="16"/>
    </row>
  </sheetData>
  <sheetProtection/>
  <mergeCells count="137">
    <mergeCell ref="E69:F69"/>
    <mergeCell ref="L69:M69"/>
    <mergeCell ref="E70:F70"/>
    <mergeCell ref="L70:M70"/>
    <mergeCell ref="E66:F66"/>
    <mergeCell ref="L66:M66"/>
    <mergeCell ref="E67:F67"/>
    <mergeCell ref="L67:M67"/>
    <mergeCell ref="E68:F68"/>
    <mergeCell ref="L68:M68"/>
    <mergeCell ref="E63:F63"/>
    <mergeCell ref="L63:M63"/>
    <mergeCell ref="E64:F64"/>
    <mergeCell ref="L64:M64"/>
    <mergeCell ref="E65:F65"/>
    <mergeCell ref="L65:M65"/>
    <mergeCell ref="E60:F60"/>
    <mergeCell ref="L60:M60"/>
    <mergeCell ref="E61:F61"/>
    <mergeCell ref="L61:M61"/>
    <mergeCell ref="E62:F62"/>
    <mergeCell ref="L62:M62"/>
    <mergeCell ref="E57:F57"/>
    <mergeCell ref="L57:M57"/>
    <mergeCell ref="E58:F58"/>
    <mergeCell ref="L58:M58"/>
    <mergeCell ref="E59:F59"/>
    <mergeCell ref="L59:M59"/>
    <mergeCell ref="A54:F54"/>
    <mergeCell ref="H54:M54"/>
    <mergeCell ref="E55:F55"/>
    <mergeCell ref="L55:M55"/>
    <mergeCell ref="E56:F56"/>
    <mergeCell ref="L56:M56"/>
    <mergeCell ref="E51:F51"/>
    <mergeCell ref="L51:M51"/>
    <mergeCell ref="E52:F52"/>
    <mergeCell ref="L52:M52"/>
    <mergeCell ref="E53:F53"/>
    <mergeCell ref="L53:M53"/>
    <mergeCell ref="E48:F48"/>
    <mergeCell ref="L48:M48"/>
    <mergeCell ref="E49:F49"/>
    <mergeCell ref="L49:M49"/>
    <mergeCell ref="E50:F50"/>
    <mergeCell ref="L50:M50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39:F39"/>
    <mergeCell ref="L39:M39"/>
    <mergeCell ref="E40:F40"/>
    <mergeCell ref="L40:M40"/>
    <mergeCell ref="E41:F41"/>
    <mergeCell ref="L41:M41"/>
    <mergeCell ref="E36:F36"/>
    <mergeCell ref="L36:M36"/>
    <mergeCell ref="A37:F37"/>
    <mergeCell ref="H37:M37"/>
    <mergeCell ref="E38:F38"/>
    <mergeCell ref="L38:M38"/>
    <mergeCell ref="E33:F33"/>
    <mergeCell ref="L33:M33"/>
    <mergeCell ref="E34:F34"/>
    <mergeCell ref="L34:M34"/>
    <mergeCell ref="E35:F35"/>
    <mergeCell ref="L35:M35"/>
    <mergeCell ref="E30:F30"/>
    <mergeCell ref="L30:M30"/>
    <mergeCell ref="E31:F31"/>
    <mergeCell ref="L31:M31"/>
    <mergeCell ref="E32:F32"/>
    <mergeCell ref="L32:M32"/>
    <mergeCell ref="E27:F27"/>
    <mergeCell ref="L27:M27"/>
    <mergeCell ref="E28:F28"/>
    <mergeCell ref="L28:M28"/>
    <mergeCell ref="E29:F29"/>
    <mergeCell ref="L29:M29"/>
    <mergeCell ref="E24:F24"/>
    <mergeCell ref="L24:M24"/>
    <mergeCell ref="E25:F25"/>
    <mergeCell ref="L25:M25"/>
    <mergeCell ref="E26:F26"/>
    <mergeCell ref="L26:M26"/>
    <mergeCell ref="E21:F21"/>
    <mergeCell ref="L21:M21"/>
    <mergeCell ref="E22:F22"/>
    <mergeCell ref="L22:M22"/>
    <mergeCell ref="E23:F23"/>
    <mergeCell ref="L23:M23"/>
    <mergeCell ref="E18:F18"/>
    <mergeCell ref="L18:M18"/>
    <mergeCell ref="E19:F19"/>
    <mergeCell ref="L19:M19"/>
    <mergeCell ref="A20:F20"/>
    <mergeCell ref="H20:M20"/>
    <mergeCell ref="E15:F15"/>
    <mergeCell ref="L15:M15"/>
    <mergeCell ref="E16:F16"/>
    <mergeCell ref="L16:M16"/>
    <mergeCell ref="E17:F17"/>
    <mergeCell ref="L17:M17"/>
    <mergeCell ref="E12:F12"/>
    <mergeCell ref="L12:M12"/>
    <mergeCell ref="E13:F13"/>
    <mergeCell ref="L13:M13"/>
    <mergeCell ref="E14:F14"/>
    <mergeCell ref="L14:M14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A1:M1"/>
    <mergeCell ref="A3:F3"/>
    <mergeCell ref="H3:M3"/>
    <mergeCell ref="E4:F4"/>
    <mergeCell ref="L4:M4"/>
    <mergeCell ref="E5:F5"/>
    <mergeCell ref="L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一関市教育委員会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toshinorik</dc:creator>
  <cp:keywords/>
  <dc:description/>
  <cp:lastModifiedBy>S51254</cp:lastModifiedBy>
  <cp:lastPrinted>2018-10-29T23:55:07Z</cp:lastPrinted>
  <dcterms:created xsi:type="dcterms:W3CDTF">2011-11-13T22:44:50Z</dcterms:created>
  <dcterms:modified xsi:type="dcterms:W3CDTF">2018-10-29T23:58:09Z</dcterms:modified>
  <cp:category/>
  <cp:version/>
  <cp:contentType/>
  <cp:contentStatus/>
</cp:coreProperties>
</file>